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grid-my.sharepoint.com/personal/ctorres-alvarez_ausgrid_com_au/Documents/DTAPR/DTAPR 2023/DTAPR Whole Document/Data Tables Finalised/"/>
    </mc:Choice>
  </mc:AlternateContent>
  <xr:revisionPtr revIDLastSave="6" documentId="13_ncr:1_{0C6B2173-F315-49DC-BA35-4CCA5C0E79A4}" xr6:coauthVersionLast="47" xr6:coauthVersionMax="47" xr10:uidLastSave="{F86AB469-29BE-426D-9D0B-26847B4BD920}"/>
  <bookViews>
    <workbookView xWindow="-120" yWindow="-120" windowWidth="29040" windowHeight="15840" xr2:uid="{B4C2B182-89D4-4AA1-BD50-DDDDE345DADC}"/>
  </bookViews>
  <sheets>
    <sheet name="System Limitations - DAPR" sheetId="1" r:id="rId1"/>
    <sheet name="System Limitations TAPR - Lines" sheetId="2" r:id="rId2"/>
    <sheet name="System Limitations TAPR - S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7" i="3" l="1"/>
  <c r="V7" i="3"/>
  <c r="U7" i="3"/>
  <c r="T7" i="3"/>
  <c r="S7" i="3"/>
  <c r="R7" i="3"/>
  <c r="CB6" i="3"/>
  <c r="BU6" i="3"/>
  <c r="BT6" i="3"/>
  <c r="BS6" i="3"/>
  <c r="BR6" i="3"/>
  <c r="BQ6" i="3"/>
  <c r="BP6" i="3"/>
  <c r="BO6" i="3"/>
  <c r="BW6" i="2"/>
  <c r="BL16" i="1"/>
  <c r="BJ16" i="1"/>
  <c r="AP16" i="1"/>
  <c r="AO16" i="1"/>
  <c r="AN16" i="1"/>
  <c r="AM16" i="1"/>
  <c r="AL16" i="1"/>
  <c r="AK16" i="1"/>
  <c r="AJ16" i="1"/>
  <c r="AI16" i="1"/>
  <c r="AH16" i="1"/>
  <c r="AG16" i="1"/>
  <c r="V16" i="1"/>
  <c r="U16" i="1"/>
  <c r="T16" i="1"/>
  <c r="S16" i="1"/>
  <c r="R16" i="1"/>
  <c r="BL15" i="1"/>
  <c r="BJ15" i="1"/>
  <c r="AP15" i="1"/>
  <c r="AO15" i="1"/>
  <c r="AN15" i="1"/>
  <c r="AM15" i="1"/>
  <c r="AL15" i="1"/>
  <c r="AK15" i="1"/>
  <c r="AJ15" i="1"/>
  <c r="AI15" i="1"/>
  <c r="AH15" i="1"/>
  <c r="AG15" i="1"/>
  <c r="V15" i="1"/>
  <c r="U15" i="1"/>
  <c r="T15" i="1"/>
  <c r="S15" i="1"/>
  <c r="R15" i="1"/>
  <c r="BL14" i="1"/>
  <c r="AK14" i="1"/>
  <c r="AJ14" i="1"/>
  <c r="AI14" i="1"/>
  <c r="AH14" i="1"/>
  <c r="AG14" i="1"/>
  <c r="V14" i="1"/>
  <c r="U14" i="1"/>
  <c r="T14" i="1"/>
  <c r="S14" i="1"/>
  <c r="R14" i="1"/>
  <c r="BL13" i="1"/>
  <c r="BJ13" i="1"/>
  <c r="BI13" i="1"/>
  <c r="AK13" i="1"/>
  <c r="AJ13" i="1"/>
  <c r="AI13" i="1"/>
  <c r="AH13" i="1"/>
  <c r="AG13" i="1"/>
  <c r="V13" i="1"/>
  <c r="U13" i="1"/>
  <c r="T13" i="1"/>
  <c r="S13" i="1"/>
  <c r="R13" i="1"/>
  <c r="AK12" i="1"/>
  <c r="AJ12" i="1"/>
  <c r="AI12" i="1"/>
  <c r="AH12" i="1"/>
  <c r="AG12" i="1"/>
  <c r="V12" i="1"/>
  <c r="U12" i="1"/>
  <c r="T12" i="1"/>
  <c r="S12" i="1"/>
  <c r="R12" i="1"/>
  <c r="BJ11" i="1"/>
  <c r="BI11" i="1"/>
  <c r="AK11" i="1"/>
  <c r="AJ11" i="1"/>
  <c r="AI11" i="1"/>
  <c r="AH11" i="1"/>
  <c r="AG11" i="1"/>
  <c r="V11" i="1"/>
  <c r="U11" i="1"/>
  <c r="T11" i="1"/>
  <c r="S11" i="1"/>
  <c r="R11" i="1"/>
  <c r="BL10" i="1"/>
  <c r="BJ10" i="1"/>
  <c r="BI10" i="1"/>
  <c r="AR10" i="1"/>
  <c r="AP10" i="1"/>
  <c r="AO10" i="1"/>
  <c r="AN10" i="1"/>
  <c r="AM10" i="1"/>
  <c r="AL10" i="1"/>
  <c r="AK10" i="1"/>
  <c r="AV10" i="1" s="1"/>
  <c r="AJ10" i="1"/>
  <c r="AU10" i="1" s="1"/>
  <c r="AI10" i="1"/>
  <c r="AT10" i="1" s="1"/>
  <c r="AH10" i="1"/>
  <c r="AS10" i="1" s="1"/>
  <c r="AG10" i="1"/>
  <c r="V10" i="1"/>
  <c r="U10" i="1"/>
  <c r="T10" i="1"/>
  <c r="S10" i="1"/>
  <c r="R10" i="1"/>
  <c r="BL9" i="1"/>
  <c r="AV9" i="1" s="1"/>
  <c r="BJ9" i="1"/>
  <c r="BI9" i="1"/>
  <c r="AP9" i="1"/>
  <c r="AO9" i="1"/>
  <c r="AN9" i="1"/>
  <c r="AM9" i="1"/>
  <c r="AL9" i="1"/>
  <c r="AK9" i="1"/>
  <c r="AJ9" i="1"/>
  <c r="AI9" i="1"/>
  <c r="AT9" i="1" s="1"/>
  <c r="AH9" i="1"/>
  <c r="AS9" i="1" s="1"/>
  <c r="AG9" i="1"/>
  <c r="V9" i="1"/>
  <c r="U9" i="1"/>
  <c r="T9" i="1"/>
  <c r="S9" i="1"/>
  <c r="R9" i="1"/>
  <c r="AK8" i="1"/>
  <c r="AJ8" i="1"/>
  <c r="AI8" i="1"/>
  <c r="AH8" i="1"/>
  <c r="AG8" i="1"/>
  <c r="V8" i="1"/>
  <c r="U8" i="1"/>
  <c r="T8" i="1"/>
  <c r="S8" i="1"/>
  <c r="R8" i="1"/>
  <c r="AK7" i="1"/>
  <c r="AJ7" i="1"/>
  <c r="AI7" i="1"/>
  <c r="AH7" i="1"/>
  <c r="AG7" i="1"/>
  <c r="V7" i="1"/>
  <c r="U7" i="1"/>
  <c r="T7" i="1"/>
  <c r="S7" i="1"/>
  <c r="R7" i="1"/>
  <c r="BL6" i="1"/>
  <c r="BJ6" i="1"/>
  <c r="BI6" i="1"/>
  <c r="AP6" i="1"/>
  <c r="AO6" i="1"/>
  <c r="AN6" i="1"/>
  <c r="AM6" i="1"/>
  <c r="AL6" i="1"/>
  <c r="AK6" i="1"/>
  <c r="AJ6" i="1"/>
  <c r="AI6" i="1"/>
  <c r="AH6" i="1"/>
  <c r="AG6" i="1"/>
  <c r="V6" i="1"/>
  <c r="U6" i="1"/>
  <c r="T6" i="1"/>
  <c r="S6" i="1"/>
  <c r="R6" i="1"/>
  <c r="AU9" i="1" l="1"/>
  <c r="AR9" i="1"/>
</calcChain>
</file>

<file path=xl/sharedStrings.xml><?xml version="1.0" encoding="utf-8"?>
<sst xmlns="http://schemas.openxmlformats.org/spreadsheetml/2006/main" count="664" uniqueCount="329">
  <si>
    <t>System Limitations DAPR</t>
  </si>
  <si>
    <t>Substation/Feeder Name</t>
  </si>
  <si>
    <t>Peak season</t>
  </si>
  <si>
    <t>Constraint primary driver</t>
  </si>
  <si>
    <t>Location of constraint (start) Latitude</t>
  </si>
  <si>
    <t>Location of constraint (start) Longtitude</t>
  </si>
  <si>
    <t>Location of constraint (end) Latitude</t>
  </si>
  <si>
    <t>Location of constraint (end) Longtitude</t>
  </si>
  <si>
    <t>Asset ID</t>
  </si>
  <si>
    <t>Network Element</t>
  </si>
  <si>
    <t>Residential customers affected</t>
  </si>
  <si>
    <t>Residential customers affected (%)</t>
  </si>
  <si>
    <t>Asset rating
(MVA)
S27/28 or W27</t>
  </si>
  <si>
    <t>Asset rating
(MW)
S27/28 or W27</t>
  </si>
  <si>
    <t>Forecast Demand POE50 (MVA)
S23/24 or W23</t>
  </si>
  <si>
    <t>Forecast Demand POE50 (MVA)
S24/25 or W24</t>
  </si>
  <si>
    <t>Forecast Demand POE50 (MVA)
S25/26 or W25</t>
  </si>
  <si>
    <t>Forecast Demand POE50 (MVA)
S26/27 or W26</t>
  </si>
  <si>
    <t>Forecast Demand POE50 (MVA)
S27/28 or W27</t>
  </si>
  <si>
    <t>Forecast Demand POE10 (MVA)
S23/24 or W23</t>
  </si>
  <si>
    <t>Forecast Demand POE10 (MVA)
S24/25 or W24</t>
  </si>
  <si>
    <t>Forecast Demand POE10 (MVA)
S25/26 or W25</t>
  </si>
  <si>
    <t>Forecast Demand POE10 (MVA)
S26/27 or W26</t>
  </si>
  <si>
    <t>Forecast Demand POE10 (MVA)
S27/28 or W27</t>
  </si>
  <si>
    <t>Forecast Demand POE50 (MW)
S23/24 or W23</t>
  </si>
  <si>
    <t>Forecast Demand POE50 (MW)
S24/25 or W24</t>
  </si>
  <si>
    <t>Forecast Demand POE50 (MW)
S25/26 or W25</t>
  </si>
  <si>
    <t>Forecast Demand POE50 (MW)
S26/27 or W26</t>
  </si>
  <si>
    <t>Forecast Demand POE50 (MW)
S27/28 or W27</t>
  </si>
  <si>
    <t>Forecast Demand POE10 (MW)
S23/24 or W23</t>
  </si>
  <si>
    <t>Forecast Demand POE10 (MW)
S24/25 or W24</t>
  </si>
  <si>
    <t>Forecast Demand POE10 (MW)
S25/26 or W25</t>
  </si>
  <si>
    <t>Forecast Demand POE10 (MW)
S26/27 or W26</t>
  </si>
  <si>
    <t>Forecast Demand POE10 (MW)
S27/28 or W27</t>
  </si>
  <si>
    <t>Voltage level</t>
  </si>
  <si>
    <t>Maximum Load at risk
(MW)
S23/24 or W23</t>
  </si>
  <si>
    <t>Maximum Load at risk
(MW)
S24/25 or W24</t>
  </si>
  <si>
    <t>Maximum Load at risk
(MW)
S25/26 or W25</t>
  </si>
  <si>
    <t>Maximum Load at risk
(MW)
S26/27 or W26</t>
  </si>
  <si>
    <t>Maximum Load at risk
(MW)
S27/28 or W27</t>
  </si>
  <si>
    <t>Energy at risk
(MWh)
S23/24 or W23</t>
  </si>
  <si>
    <t>Energy at risk
(MWh)
S24/25 or W24</t>
  </si>
  <si>
    <t>Energy at risk
(MWh)
S25/26 or W25</t>
  </si>
  <si>
    <t>Energy at risk
(MWh)
S26/27 or W26</t>
  </si>
  <si>
    <t>Energy at risk
(MWh)
S27/28 or W27</t>
  </si>
  <si>
    <t>Preferred network investment</t>
  </si>
  <si>
    <t>Preferred network investment capital cost ($M REAL)</t>
  </si>
  <si>
    <t>Preferred network investment operating cost ($M REAL)</t>
  </si>
  <si>
    <t>Preferred network investment cost accuracy (+ %)</t>
  </si>
  <si>
    <t>Preferred network investment cost accuracy (- %)</t>
  </si>
  <si>
    <t>Proposed timing</t>
  </si>
  <si>
    <t>Demand reduction required to defer investment by 1 year (MVA)</t>
  </si>
  <si>
    <t>Demand reduction required to defer investment by 1 year (MW)</t>
  </si>
  <si>
    <t>Annual Deferral Value ($M)</t>
  </si>
  <si>
    <t>Load transfer capability (MVA)</t>
  </si>
  <si>
    <t>Load transfer capability (MW)</t>
  </si>
  <si>
    <t>Emergency generation</t>
  </si>
  <si>
    <t>Historic use of existing emergency resonponse</t>
  </si>
  <si>
    <t>Project Index</t>
  </si>
  <si>
    <t>Representative Interval Data</t>
  </si>
  <si>
    <t>pf</t>
  </si>
  <si>
    <t>Darlinghurst ZS</t>
  </si>
  <si>
    <t>Summer</t>
  </si>
  <si>
    <t>Asset condition - 11kV switchgear</t>
  </si>
  <si>
    <t>ZN931</t>
  </si>
  <si>
    <t>Zone Substation</t>
  </si>
  <si>
    <t>11kV</t>
  </si>
  <si>
    <t>Transfer load to Campbell St 132/11kV zone and decommission Darlinghurst zone substation</t>
  </si>
  <si>
    <t>NA</t>
  </si>
  <si>
    <t>Darlinghurst 33/11kV</t>
  </si>
  <si>
    <t>Fdr 386 Surry Hills STS - Darlinghurst Tx 4</t>
  </si>
  <si>
    <t>Asset condition - 33kV feeder</t>
  </si>
  <si>
    <t>Fdr 386</t>
  </si>
  <si>
    <t>Sub-transmission line</t>
  </si>
  <si>
    <t>33kV</t>
  </si>
  <si>
    <t>Combined with Darlinghurst ZS</t>
  </si>
  <si>
    <t>Fdr 389 Surry Hills STS - Darlinghurst Tx 3</t>
  </si>
  <si>
    <t>Fdr 389</t>
  </si>
  <si>
    <t>Milperra ZS</t>
  </si>
  <si>
    <t>Winter</t>
  </si>
  <si>
    <t>ZN2196</t>
  </si>
  <si>
    <t>Replace 11kV compound switchgear at Milperra zone substation</t>
  </si>
  <si>
    <t>Milperra 132/11kV</t>
  </si>
  <si>
    <t>Pymble ZS</t>
  </si>
  <si>
    <t>ZN195</t>
  </si>
  <si>
    <t>Replace 11kV compound switchgear at Pymble zone substation</t>
  </si>
  <si>
    <t>Pymble 33/11kV</t>
  </si>
  <si>
    <t>Fdr 9E1 Sydney East BSP - Kuringai STS</t>
  </si>
  <si>
    <t>Asset Condition - 132kV feeder</t>
  </si>
  <si>
    <t>Fdr 9E1</t>
  </si>
  <si>
    <t xml:space="preserve"> Sub-transmission line  </t>
  </si>
  <si>
    <t>132kV</t>
  </si>
  <si>
    <t>Replace 132kV feeders 9E1 and 9E2 oil filled UG sections</t>
  </si>
  <si>
    <t>Kuringai 132/33kV</t>
  </si>
  <si>
    <t>Fdr 9E2 Sydney East BSP - Kuringai STS</t>
  </si>
  <si>
    <t>Fdr 9E2</t>
  </si>
  <si>
    <t>Combined with Fdr 9E1 Sydney East BSP - Kuringai STS</t>
  </si>
  <si>
    <t>Fdr 769 Peakhurst STS - Blakehurst</t>
  </si>
  <si>
    <t>Asset Condition - 33kV feeder</t>
  </si>
  <si>
    <t>Fdr 769</t>
  </si>
  <si>
    <t xml:space="preserve">Replace Fdr 769 &amp; 770 with one  33kV feeder </t>
  </si>
  <si>
    <t>Blakehurst 33/11kV</t>
  </si>
  <si>
    <t>Fdr 770 Peakhurst STS - Blakehurst</t>
  </si>
  <si>
    <t>Fdr 770</t>
  </si>
  <si>
    <t>Combined with Fdr 769 Peakhurst STS - Blakehurst</t>
  </si>
  <si>
    <t xml:space="preserve">Willoughby STS </t>
  </si>
  <si>
    <t>Asset Condition - 33kV switchgear</t>
  </si>
  <si>
    <t>TS7220</t>
  </si>
  <si>
    <t>Sub-transmission Substation</t>
  </si>
  <si>
    <t>Replacement of 33kV switchgear at Willoughby STS</t>
  </si>
  <si>
    <t>Willoughby 132/33kV</t>
  </si>
  <si>
    <t>Merewether STS</t>
  </si>
  <si>
    <t>TS00405</t>
  </si>
  <si>
    <t>Replacement of 33kV switchgear at Merewether STS</t>
  </si>
  <si>
    <t>Merewether 13233kV</t>
  </si>
  <si>
    <t>System Limitations TAPR - Lines</t>
  </si>
  <si>
    <t>Transmission line ID</t>
  </si>
  <si>
    <t xml:space="preserve">Constraint primary driver  </t>
  </si>
  <si>
    <t xml:space="preserve">Location of constraint (start) Latitude </t>
  </si>
  <si>
    <t xml:space="preserve">Location of constraint (start) Longitude </t>
  </si>
  <si>
    <t>Location of constraint (end) Longitude</t>
  </si>
  <si>
    <t>Asset rating (MVA)
S23/24 or W24</t>
  </si>
  <si>
    <t>Asset rating (MVA)
S24/25 or W25</t>
  </si>
  <si>
    <t>Asset rating (MVA)
S25/26 or W26</t>
  </si>
  <si>
    <t>Asset rating (MVA)
S26/27 or W27</t>
  </si>
  <si>
    <t>Asset rating (MVA)
S27/28 or W28</t>
  </si>
  <si>
    <t>Asset rating (MVA)
S28/29 or W29</t>
  </si>
  <si>
    <t>Asset rating (MVA)
S29/30 or W30</t>
  </si>
  <si>
    <t>Asset rating (MVA)
S30/31 or W31</t>
  </si>
  <si>
    <t>Asset rating (MVA)
S31/32 or W32</t>
  </si>
  <si>
    <t>Asset rating (MVA)
S32/33 or W33</t>
  </si>
  <si>
    <t>Forecast Demand P50 (MVA)
S23/24 or W24</t>
  </si>
  <si>
    <t>Forecast Demand P50 (MVA)
S24/25 or W25</t>
  </si>
  <si>
    <t>Forecast Demand P50 (MVA)
S25/26 or W26</t>
  </si>
  <si>
    <t>Forecast Demand P50 (MVA)
S26/27 or W27</t>
  </si>
  <si>
    <t>Forecast Demand P50 (MVA)
S27/28 or W28</t>
  </si>
  <si>
    <t>Forecast Demand P50 (MVA)
S28/29 or W29</t>
  </si>
  <si>
    <t>Forecast Demand P50 (MVA)
S29/30 or W30</t>
  </si>
  <si>
    <t>Forecast Demand P50 (MVA)
S30/31 or W31</t>
  </si>
  <si>
    <t>Forecast Demand P50 (MVA)
S31/32 or W32</t>
  </si>
  <si>
    <t>Forecast Demand P50 (MVA)
S32/33 or W33</t>
  </si>
  <si>
    <t>Forecast Demand P10 (MVA)
S23/24 or W24</t>
  </si>
  <si>
    <t>Forecast Demand P10 (MVA)
S24/25 or W25</t>
  </si>
  <si>
    <t>Forecast Demand P10 (MVA)
S25/26 or W26</t>
  </si>
  <si>
    <t>Forecast Demand P10 (MVA)
S26/27 or W27</t>
  </si>
  <si>
    <t>Forecast Demand P10 (MVA)
S27/28 or W28</t>
  </si>
  <si>
    <t>Forecast Demand P10 (MVA)
S28/29 or W29</t>
  </si>
  <si>
    <t>Forecast Demand P10 (MVA)
S29/30 or W30</t>
  </si>
  <si>
    <t>Forecast Demand P10 (MVA)
S30/31 or W31</t>
  </si>
  <si>
    <t>Forecast Demand P10 (MVA)
S31/32 or W32</t>
  </si>
  <si>
    <t>Forecast Demand P10 (MVA)
S32/33 or W33</t>
  </si>
  <si>
    <t xml:space="preserve">Voltage level  </t>
  </si>
  <si>
    <t>Maximum Load at risk per year (MVA)*
S23/24 or W24</t>
  </si>
  <si>
    <t>Maximum Load at risk per year (MVA)*
S24/25 or W25</t>
  </si>
  <si>
    <t>Maximum Load at risk per year (MVA)*
S25/26 or W26</t>
  </si>
  <si>
    <t>Maximum Load at risk per year (MVA)*
S26/27 or W27</t>
  </si>
  <si>
    <t>Maximum Load at risk per year (MVA)*
S27/28 or W28</t>
  </si>
  <si>
    <t>Maximum Load at risk per year (MVA)*
S28/29 or W29</t>
  </si>
  <si>
    <t>Maximum Load at risk per year (MVA)*
S29/30 or W30</t>
  </si>
  <si>
    <t>Maximum Load at risk per year (MVA)*
S30/31 or W31</t>
  </si>
  <si>
    <t>Maximum Load at risk per year (MVA)*
S31/32 or W32</t>
  </si>
  <si>
    <t>Maximum Load at risk per year (MVA)*
S32/33 or W33</t>
  </si>
  <si>
    <t>Maximum Load at risk per year (MW)*
S23/24 or W24</t>
  </si>
  <si>
    <t>Maximum Load at risk per year (MW)*
S24/25 or W25</t>
  </si>
  <si>
    <t>Maximum Load at risk per year (MW)*
S25/26 or W26</t>
  </si>
  <si>
    <t>Maximum Load at risk per year (MW)*
S26/27 or W27</t>
  </si>
  <si>
    <t>Maximum Load at risk per year (MW)*
S27/28 or W28</t>
  </si>
  <si>
    <t>Maximum Load at risk per year (MW)*
S28/29 or W29</t>
  </si>
  <si>
    <t>Maximum Load at risk per year (MW)*
S29/30 or W30</t>
  </si>
  <si>
    <t>Maximum Load at risk per year (MW)*
S30/31 or W31</t>
  </si>
  <si>
    <t>Maximum Load at risk per year (MW)*
S31/32 or W32</t>
  </si>
  <si>
    <t>Maximum Load at risk per year (MW)*
S32/33 or W33</t>
  </si>
  <si>
    <t>Energy at risk (MWh)
S23/24 or W24</t>
  </si>
  <si>
    <t>Energy at risk (MWh)
S24/25 or W25</t>
  </si>
  <si>
    <t>Energy at risk (MWh)
S25/26 or W26</t>
  </si>
  <si>
    <t>Energy at risk (MWh)
S26/27 or W27</t>
  </si>
  <si>
    <t>Energy at risk (MWh)
S27/28 or W28</t>
  </si>
  <si>
    <t>Energy at risk (MWh)
S28/29 or W29</t>
  </si>
  <si>
    <t>Energy at risk (MWh)
S29/30 or W30</t>
  </si>
  <si>
    <t>Energy at risk (MWh)
S30/31 or W31</t>
  </si>
  <si>
    <t>Energy at risk (MWh)
S31/32 or W32</t>
  </si>
  <si>
    <t>Energy at risk (MWh)
S32/33 or W33</t>
  </si>
  <si>
    <t>Preferred investment - Description</t>
  </si>
  <si>
    <t>Preferred investment - Capital cost ($M REAL)</t>
  </si>
  <si>
    <t>Preferred investment - Annual operating cost ($M REAL)</t>
  </si>
  <si>
    <t xml:space="preserve">Preferred investment - Cost accuracy  </t>
  </si>
  <si>
    <t xml:space="preserve">Preferred investment - Proposed timing  </t>
  </si>
  <si>
    <t>Annual Deferral Value ($M REAL)</t>
  </si>
  <si>
    <t>Historic line rating (MVA)
S20/21 or W21</t>
  </si>
  <si>
    <t>Historic line rating (MVA)
S21/22 or W22</t>
  </si>
  <si>
    <t>Historic line rating (MVA)
S22/23 or W23</t>
  </si>
  <si>
    <t>Annual economic cost of constraint ($constant)
S23/24 or W24</t>
  </si>
  <si>
    <t>Annual economic cost of constraint ($constant)
S24/25 or W25</t>
  </si>
  <si>
    <t>Annual economic cost of constraint ($constant)
S25/26 or W26</t>
  </si>
  <si>
    <t>Annual economic cost of constraint ($constant)
S26/27 or W27</t>
  </si>
  <si>
    <t>Annual economic cost of constraint ($constant)
S27/28 or W28</t>
  </si>
  <si>
    <t>Annual economic cost of constraint ($constant)
S28/29 or W29</t>
  </si>
  <si>
    <t>Annual economic cost of constraint ($constant)
S29/30 or W30</t>
  </si>
  <si>
    <t>Annual economic cost of constraint ($constant)
S30/31 or W31</t>
  </si>
  <si>
    <t>Annual economic cost of constraint ($constant)
S31/32 or W32</t>
  </si>
  <si>
    <t>Annual economic cost of constraint ($constant)
S32/33 or W33</t>
  </si>
  <si>
    <t>VCR ($/MWh)</t>
  </si>
  <si>
    <t>Annual costraint duration (hours)#</t>
  </si>
  <si>
    <t>Constraint duration on peak demand day (hours)#</t>
  </si>
  <si>
    <t>Project Index for interval data</t>
  </si>
  <si>
    <t>Fdr 91A - Beaconsfield BSP to St Peters ZS</t>
  </si>
  <si>
    <t>Asset condition - 132kV feeder</t>
  </si>
  <si>
    <t>Replace with new 132kV feeder from Beaconsfield BSP to St Peters ZS</t>
  </si>
  <si>
    <t>Fdr 91B - Beaconsfield BSP to St Peters ZS</t>
  </si>
  <si>
    <t>Combined with Fdr 91A - Beaconsfield BSP to St Peters ZS</t>
  </si>
  <si>
    <t>Fdr 91X/1 - Beaconsfield BSP to Marrickville ZS</t>
  </si>
  <si>
    <t>Re-arrange connections at Marrickville ZS to allow retirement of 132kV feeder 91X/1</t>
  </si>
  <si>
    <t>Fdr 91Y/1 - Beaconsfield BSP to Marrickville ZS</t>
  </si>
  <si>
    <t>Re-arrange connections at Marrickville ZS to allow retirement of 132kV feeder 91Y/1</t>
  </si>
  <si>
    <t>Fdr 91X/2 - Chullora STSS to Marrickville ZS</t>
  </si>
  <si>
    <t>Install new 132kV series reactors to allow retirement of all four oil cables from Chullora STSS</t>
  </si>
  <si>
    <t>Fdr 91Y/2 - Chullora STSS to Marrickville ZS</t>
  </si>
  <si>
    <t>Fdr 92C - Chullora STSS to St Peters ZS</t>
  </si>
  <si>
    <t>Fdr 92X - Chullora STSS to St Peters ZS</t>
  </si>
  <si>
    <t>*Maximum load at risk is provided for credible contingencies and only assumes committed projects</t>
  </si>
  <si>
    <t>#Constraint duration provided for year of proposed timing of preferred investment</t>
  </si>
  <si>
    <t>System Limitations TAPR - STS</t>
  </si>
  <si>
    <t>Connection point ID</t>
  </si>
  <si>
    <t>Constraint investment type</t>
  </si>
  <si>
    <t>Constrained connection point (Latitude)</t>
  </si>
  <si>
    <t>Constrained connection point (Longitude)</t>
  </si>
  <si>
    <t>Annual energy of residential customers affected (MWh)</t>
  </si>
  <si>
    <t>Peak demand of residential customers affected (MW)</t>
  </si>
  <si>
    <t>Annual energy of industrial customers affected (MWh)</t>
  </si>
  <si>
    <t>Peak demand of industrial customers affected (MW)</t>
  </si>
  <si>
    <t>Annual energy of commercial customers affected (MWh)</t>
  </si>
  <si>
    <t>Peak demand of commercial customers affected (MW)</t>
  </si>
  <si>
    <t>Forecast P50 Max Demand on max demand day (MVA) &amp;
S23/24 or W24</t>
  </si>
  <si>
    <t>Forecast P50 Max Demand on max demand day (MVA) &amp;
S24/25 or W25</t>
  </si>
  <si>
    <t>Forecast P50 Max Demand on max demand day (MVA) &amp;
S25/26 or W26</t>
  </si>
  <si>
    <t>Forecast P50 Max Demand on max demand day (MVA) &amp;
S26/27 or W27</t>
  </si>
  <si>
    <t>Forecast P50 Max Demand on max demand day (MVA) &amp;
S27/28 or W28</t>
  </si>
  <si>
    <t>Forecast P50 Max Demand on max demand day (MVA) &amp;
S28/29 or W29</t>
  </si>
  <si>
    <t>Forecast P50 Max Demand on max demand day (MVA) &amp;
S29/30 or W30</t>
  </si>
  <si>
    <t>Forecast P50 Max Demand on max demand day (MVA) &amp;
S30/31 or W31</t>
  </si>
  <si>
    <t>Forecast P50 Max Demand on max demand day (MVA) &amp;
S31/32 or W32</t>
  </si>
  <si>
    <t>Forecast P50 Max Demand on max demand day (MVA)&amp;
S32/33 or W33</t>
  </si>
  <si>
    <t>Forecast P10 Max Demand on max demand day (MVA)
S23/24 or W24</t>
  </si>
  <si>
    <t>Forecast P10 Max Demand on max demand day (MVA)
S24/25 or W25</t>
  </si>
  <si>
    <t>Forecast P10 Max Demand on max demand day (MVA)
S25/26 or W26</t>
  </si>
  <si>
    <t>Forecast P10 Max Demand on max demand day (MVA)
S26/27 or W27</t>
  </si>
  <si>
    <t>Forecast P10 Max Demand on max demand day (MVA)
S27/28 or W28</t>
  </si>
  <si>
    <t>Forecast P10 Max Demand on max demand day (MVA)
S28/29 or W29</t>
  </si>
  <si>
    <t>Forecast P10 Max Demand on max demand day (MVA)
S29/30 or W30</t>
  </si>
  <si>
    <t>Forecast P10 Max Demand on max demand day (MVA)
S30/31 or W31</t>
  </si>
  <si>
    <t>Forecast P10 Max Demand on max demand day (MVA)
S31/32 or W32</t>
  </si>
  <si>
    <t>Forecast P10 Max Demand on max demand day (MVA)
S32/33 or W33</t>
  </si>
  <si>
    <t>Forecast P50 Max Demand on min demand day (MW)
S23/24 or W24</t>
  </si>
  <si>
    <t>Forecast P50 Max Demand on min demand day (MW)
S24/25 or W25</t>
  </si>
  <si>
    <t>Forecast P50 Max Demand on min demand day (MW)
S25/26 or W26</t>
  </si>
  <si>
    <t>Forecast P50 Max Demand on min demand day (MW)
S26/27 or W27</t>
  </si>
  <si>
    <t>Forecast P50 Max Demand on min demand day (MW)
S27/28 or W28</t>
  </si>
  <si>
    <t>Forecast P50 Max Demand on min demand day (MW)
S28/29 or W29</t>
  </si>
  <si>
    <t>Forecast P50 Max Demand on min demand day (MW)
S29/30 or W30</t>
  </si>
  <si>
    <t>Forecast P50 Max Demand on min demand day (MW)
S30/31 or W31</t>
  </si>
  <si>
    <t>Forecast P50 Max Demand on min demand day (MW)
S31/32 or W32</t>
  </si>
  <si>
    <t>Forecast P50 Max Demand on min demand day (MW)
S32/33 or W33</t>
  </si>
  <si>
    <t>Forecast P10 Max Demand on min demand day (MW)
S23/24 or W24</t>
  </si>
  <si>
    <t>Forecast P10 Max Demand on min demand day (MW)
S24/25 or W25</t>
  </si>
  <si>
    <t>Forecast P10 Max Demand on min demand day (MW)
S25/26 or W26</t>
  </si>
  <si>
    <t>Forecast P10 Max Demand on min demand day (MW)
S26/27 or W27</t>
  </si>
  <si>
    <t>Forecast P10 Max Demand on min demand day (MW)
S27/28 or W28</t>
  </si>
  <si>
    <t>Forecast P10 Max Demand on min demand day (MW)
S28/29 or W29</t>
  </si>
  <si>
    <t>Forecast P10 Max Demand on min demand day (MW)
S29/30 or W30</t>
  </si>
  <si>
    <t>Forecast P10 Max Demand on min demand day (MW)
S30/31 or W31</t>
  </si>
  <si>
    <t>Forecast P10 Max Demand on min demand day (MW)
S31/32 or W32</t>
  </si>
  <si>
    <t>Forecast P10 Max Demand on min demand day (MW)
S32/33 or W33</t>
  </si>
  <si>
    <t>Voltage level (kV)</t>
  </si>
  <si>
    <t>Maximum Load at risk per year (MVA)
S23/24 or W24</t>
  </si>
  <si>
    <t>Maximum Load at risk per year (MVA)
S24/25 or W25</t>
  </si>
  <si>
    <t>Maximum Load at risk per year (MVA)
S25/26 or W26</t>
  </si>
  <si>
    <t>Maximum Load at risk per year (MVA)
S26/27 or W27</t>
  </si>
  <si>
    <t>Maximum Load at risk per year (MVA)
S27/28 or W28</t>
  </si>
  <si>
    <t>Maximum Load at risk per year (MVA)
S28/29 or W29</t>
  </si>
  <si>
    <t>Maximum Load at risk per year (MVA)
S29/30 or W30</t>
  </si>
  <si>
    <t>Maximum Load at risk per year (MVA)
S30/31 or W31</t>
  </si>
  <si>
    <t>Maximum Load at risk per year (MVA)
S31/32 or W32</t>
  </si>
  <si>
    <t>Maximum Load at risk per year (MVA)
S32/33 or W33</t>
  </si>
  <si>
    <t>Maximum Load at risk per year (MW)
S23/24 or W24</t>
  </si>
  <si>
    <t>Maximum Load at risk per year (MW)
S24/25 or W25</t>
  </si>
  <si>
    <t>Maximum Load at risk per year (MW)
S25/26 or W26</t>
  </si>
  <si>
    <t>Maximum Load at risk per year (MW)
S26/27 or W27</t>
  </si>
  <si>
    <t>Maximum Load at risk per year (MW)
S27/28 or W28</t>
  </si>
  <si>
    <t>Maximum Load at risk per year (MW)
S28/29 or W29</t>
  </si>
  <si>
    <t>Maximum Load at risk per year (MW)
S29/30 or W30</t>
  </si>
  <si>
    <t>Maximum Load at risk per year (MW)
S30/31 or W31</t>
  </si>
  <si>
    <t>Maximum Load at risk per year (MW)
S31/32 or W32</t>
  </si>
  <si>
    <t>Maximum Load at risk per year (MW)
S32/33 or W33</t>
  </si>
  <si>
    <t>Load transfer capacity (MVA)</t>
  </si>
  <si>
    <t>Historic connection point rating (MVA)
S20/21 or W21</t>
  </si>
  <si>
    <t>Historic connection point rating (MVA)
S21/22 or W22</t>
  </si>
  <si>
    <t>Historic connection point rating (MVA)
S22/23 or W23</t>
  </si>
  <si>
    <t>Limitation asset</t>
  </si>
  <si>
    <t>Unplanned outages</t>
  </si>
  <si>
    <t>Maximum fault level (MVA)</t>
  </si>
  <si>
    <t>Annual EUE (MWh)
S23/24 or W24</t>
  </si>
  <si>
    <t>Annual EUE (MWh)
S24/25 or W25</t>
  </si>
  <si>
    <t>Annual EUE (MWh)
S25/26 or W26</t>
  </si>
  <si>
    <t>Annual EUE (MWh)
S26/27 or W27</t>
  </si>
  <si>
    <t>Annual EUE (MWh)
S27/28 or W28</t>
  </si>
  <si>
    <t>Annual EUE (MWh)
S28/29 or W29</t>
  </si>
  <si>
    <t>Annual EUE (MWh)
S29/30 or W30</t>
  </si>
  <si>
    <t>Annual EUE (MWh)
S30/31 or W31</t>
  </si>
  <si>
    <t>Annual EUE (MWh)
S31/32 or W32</t>
  </si>
  <si>
    <t>Annual EUE (MWh)
S32/33 or W33</t>
  </si>
  <si>
    <t>Project Index for additional data%</t>
  </si>
  <si>
    <t>Macquarie STS^</t>
  </si>
  <si>
    <t>Load growth - Substation capacity</t>
  </si>
  <si>
    <t>Augmentation</t>
  </si>
  <si>
    <t>N/A</t>
  </si>
  <si>
    <t>Install 3rd 132/33kV transformer</t>
  </si>
  <si>
    <t>Transformer</t>
  </si>
  <si>
    <t>Wallumatta STS (Macquarie Park)</t>
  </si>
  <si>
    <t>Load growth - Substation capacity and connection points</t>
  </si>
  <si>
    <t>Establish New Wallumatta STS</t>
  </si>
  <si>
    <t>Transformer and 33kV switchgear</t>
  </si>
  <si>
    <t>Asset rating
(MVA)
S23/24 or W23</t>
  </si>
  <si>
    <t>Asset rating
(MVA)
S24/25 or W24</t>
  </si>
  <si>
    <t>Asset rating
(MVA)
S25/26 or W25</t>
  </si>
  <si>
    <t>Asset rating
(MVA)
S26/27 or W26</t>
  </si>
  <si>
    <t>Asset rating
(MW)
S23/24 or W23</t>
  </si>
  <si>
    <t>Asset rating
(MW)
S24/25 or W24</t>
  </si>
  <si>
    <t>Asset rating
(MW)
S25/26 or W25</t>
  </si>
  <si>
    <t>Asset rating
(MW)
S26/27 or W26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</si>
</sst>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0.00000000"/>
    <numFmt numFmtId="165" formatCode="0.0"/>
    <numFmt numFmtId="166" formatCode="&quot;$&quot;#,##0.0;[Red]\-&quot;$&quot;#,##0.0"/>
    <numFmt numFmtId="167" formatCode="0.0000"/>
    <numFmt numFmtId="168" formatCode="&quot;$&quot;#,##0.0000;[Red]\-&quot;$&quot;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5"/>
      <name val="Arial"/>
      <family val="2"/>
    </font>
    <font>
      <b/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7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45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9" fontId="2" fillId="2" borderId="0" xfId="2" applyFont="1" applyFill="1"/>
    <xf numFmtId="0" fontId="4" fillId="3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2" fillId="2" borderId="1" xfId="0" applyFont="1" applyFill="1" applyBorder="1"/>
    <xf numFmtId="17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165" fontId="2" fillId="4" borderId="1" xfId="0" applyNumberFormat="1" applyFont="1" applyFill="1" applyBorder="1"/>
    <xf numFmtId="165" fontId="2" fillId="2" borderId="1" xfId="0" applyNumberFormat="1" applyFont="1" applyFill="1" applyBorder="1"/>
    <xf numFmtId="167" fontId="2" fillId="2" borderId="1" xfId="0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165" fontId="2" fillId="2" borderId="7" xfId="0" applyNumberFormat="1" applyFont="1" applyFill="1" applyBorder="1"/>
    <xf numFmtId="0" fontId="2" fillId="2" borderId="7" xfId="0" applyFont="1" applyFill="1" applyBorder="1"/>
    <xf numFmtId="17" fontId="2" fillId="4" borderId="1" xfId="0" applyNumberFormat="1" applyFont="1" applyFill="1" applyBorder="1"/>
    <xf numFmtId="9" fontId="2" fillId="2" borderId="1" xfId="2" applyFont="1" applyFill="1" applyBorder="1"/>
    <xf numFmtId="0" fontId="2" fillId="2" borderId="1" xfId="0" applyFont="1" applyFill="1" applyBorder="1" applyAlignment="1">
      <alignment horizontal="center"/>
    </xf>
    <xf numFmtId="166" fontId="2" fillId="2" borderId="0" xfId="0" applyNumberFormat="1" applyFont="1" applyFill="1"/>
    <xf numFmtId="8" fontId="2" fillId="2" borderId="0" xfId="0" applyNumberFormat="1" applyFont="1" applyFill="1"/>
    <xf numFmtId="165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44" fontId="2" fillId="2" borderId="0" xfId="0" applyNumberFormat="1" applyFont="1" applyFill="1"/>
    <xf numFmtId="2" fontId="2" fillId="4" borderId="1" xfId="0" applyNumberFormat="1" applyFont="1" applyFill="1" applyBorder="1"/>
    <xf numFmtId="1" fontId="2" fillId="2" borderId="0" xfId="0" applyNumberFormat="1" applyFont="1" applyFill="1"/>
    <xf numFmtId="2" fontId="2" fillId="2" borderId="0" xfId="0" applyNumberFormat="1" applyFont="1" applyFill="1"/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 vertical="center"/>
    </xf>
    <xf numFmtId="17" fontId="2" fillId="4" borderId="7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8" fontId="2" fillId="4" borderId="2" xfId="0" applyNumberFormat="1" applyFont="1" applyFill="1" applyBorder="1" applyAlignment="1">
      <alignment horizontal="center"/>
    </xf>
    <xf numFmtId="8" fontId="2" fillId="4" borderId="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8" fontId="2" fillId="4" borderId="2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8" fontId="2" fillId="4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9" fontId="2" fillId="2" borderId="2" xfId="2" applyFont="1" applyFill="1" applyBorder="1" applyAlignment="1">
      <alignment horizontal="center" vertical="center"/>
    </xf>
    <xf numFmtId="9" fontId="2" fillId="2" borderId="7" xfId="2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6" fontId="2" fillId="4" borderId="2" xfId="0" applyNumberFormat="1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8" fontId="2" fillId="4" borderId="6" xfId="0" applyNumberFormat="1" applyFont="1" applyFill="1" applyBorder="1" applyAlignment="1">
      <alignment horizontal="center" vertical="center"/>
    </xf>
    <xf numFmtId="9" fontId="2" fillId="4" borderId="6" xfId="0" applyNumberFormat="1" applyFont="1" applyFill="1" applyBorder="1" applyAlignment="1">
      <alignment horizontal="center" vertical="center"/>
    </xf>
    <xf numFmtId="17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8" fontId="2" fillId="4" borderId="6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 vertical="center"/>
    </xf>
    <xf numFmtId="44" fontId="2" fillId="4" borderId="7" xfId="1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7" xfId="2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191993</xdr:colOff>
      <xdr:row>0</xdr:row>
      <xdr:rowOff>145676</xdr:rowOff>
    </xdr:from>
    <xdr:to>
      <xdr:col>1</xdr:col>
      <xdr:colOff>2047875</xdr:colOff>
      <xdr:row>3</xdr:row>
      <xdr:rowOff>35837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A7901B-7B4E-4E18-AA92-9BBAD1F1D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082" b="17033"/>
        <a:stretch/>
      </xdr:blipFill>
      <xdr:spPr>
        <a:xfrm>
          <a:off x="191993" y="145676"/>
          <a:ext cx="2132107" cy="633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191993</xdr:colOff>
      <xdr:row>0</xdr:row>
      <xdr:rowOff>145676</xdr:rowOff>
    </xdr:from>
    <xdr:to>
      <xdr:col>1</xdr:col>
      <xdr:colOff>2364442</xdr:colOff>
      <xdr:row>3</xdr:row>
      <xdr:rowOff>184555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30D9A7-64F9-4E25-BFE3-51BFBA3E0C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082" b="17033"/>
        <a:stretch/>
      </xdr:blipFill>
      <xdr:spPr>
        <a:xfrm>
          <a:off x="191993" y="145676"/>
          <a:ext cx="2448674" cy="779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191993</xdr:colOff>
      <xdr:row>0</xdr:row>
      <xdr:rowOff>145676</xdr:rowOff>
    </xdr:from>
    <xdr:to>
      <xdr:col>1</xdr:col>
      <xdr:colOff>2419350</xdr:colOff>
      <xdr:row>3</xdr:row>
      <xdr:rowOff>160325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54EB4B-3DAC-4A4B-BD95-C523EB4F19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082" b="17033"/>
        <a:stretch/>
      </xdr:blipFill>
      <xdr:spPr>
        <a:xfrm>
          <a:off x="191993" y="145676"/>
          <a:ext cx="2503582" cy="757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347F-D029-4FD5-AE55-E2FC1095078F}">
  <dimension ref="B2:BQ29"/>
  <sheetViews>
    <sheetView tabSelected="1" zoomScale="70" zoomScaleNormal="70" workbookViewId="0">
      <selection activeCell="B5" sqref="B5"/>
    </sheetView>
  </sheetViews>
  <sheetFormatPr defaultColWidth="12.5703125" defaultRowHeight="14.25" x14ac:dyDescent="0.2"/>
  <cols>
    <col min="1" max="1" width="4.140625" style="1" customWidth="1"/>
    <col min="2" max="2" width="43.42578125" style="1" bestFit="1" customWidth="1"/>
    <col min="3" max="3" width="16.28515625" style="1" bestFit="1" customWidth="1"/>
    <col min="4" max="4" width="36.5703125" style="1" bestFit="1" customWidth="1"/>
    <col min="5" max="5" width="20.28515625" style="1" customWidth="1"/>
    <col min="6" max="6" width="22.28515625" style="1" customWidth="1"/>
    <col min="7" max="7" width="21.42578125" style="1" customWidth="1"/>
    <col min="8" max="8" width="21.28515625" style="1" customWidth="1"/>
    <col min="9" max="9" width="12.5703125" style="1"/>
    <col min="10" max="10" width="31.140625" style="1" bestFit="1" customWidth="1"/>
    <col min="11" max="11" width="18.140625" style="1" customWidth="1"/>
    <col min="12" max="12" width="19.7109375" style="3" customWidth="1"/>
    <col min="13" max="22" width="17.5703125" style="1" customWidth="1"/>
    <col min="23" max="42" width="21.28515625" style="1" customWidth="1"/>
    <col min="43" max="43" width="12.5703125" style="1"/>
    <col min="44" max="48" width="18.85546875" style="1" customWidth="1"/>
    <col min="49" max="53" width="17.140625" style="1" customWidth="1"/>
    <col min="54" max="54" width="103.7109375" style="1" bestFit="1" customWidth="1"/>
    <col min="55" max="55" width="23.42578125" style="1" customWidth="1"/>
    <col min="56" max="56" width="24.5703125" style="1" customWidth="1"/>
    <col min="57" max="57" width="20.5703125" style="1" customWidth="1"/>
    <col min="58" max="58" width="21" style="1" customWidth="1"/>
    <col min="59" max="59" width="16.85546875" style="1" customWidth="1"/>
    <col min="60" max="60" width="26.7109375" style="1" customWidth="1"/>
    <col min="61" max="61" width="29.5703125" style="1" customWidth="1"/>
    <col min="62" max="62" width="15.28515625" style="1" customWidth="1"/>
    <col min="63" max="64" width="16" style="1" customWidth="1"/>
    <col min="65" max="65" width="18" style="1" customWidth="1"/>
    <col min="66" max="66" width="20.42578125" style="1" customWidth="1"/>
    <col min="67" max="67" width="12.5703125" style="1"/>
    <col min="68" max="68" width="24.140625" style="1" customWidth="1"/>
    <col min="69" max="69" width="12.28515625" style="1" customWidth="1"/>
    <col min="70" max="16384" width="12.5703125" style="1"/>
  </cols>
  <sheetData>
    <row r="2" spans="2:69" ht="30.75" x14ac:dyDescent="0.4">
      <c r="C2" s="2" t="s">
        <v>0</v>
      </c>
    </row>
    <row r="4" spans="2:69" ht="15" thickBot="1" x14ac:dyDescent="0.25"/>
    <row r="5" spans="2:69" ht="117" x14ac:dyDescent="0.2"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321</v>
      </c>
      <c r="N5" s="39" t="s">
        <v>322</v>
      </c>
      <c r="O5" s="39" t="s">
        <v>323</v>
      </c>
      <c r="P5" s="39" t="s">
        <v>324</v>
      </c>
      <c r="Q5" s="39" t="s">
        <v>12</v>
      </c>
      <c r="R5" s="39" t="s">
        <v>325</v>
      </c>
      <c r="S5" s="39" t="s">
        <v>326</v>
      </c>
      <c r="T5" s="39" t="s">
        <v>327</v>
      </c>
      <c r="U5" s="39" t="s">
        <v>328</v>
      </c>
      <c r="V5" s="39" t="s">
        <v>13</v>
      </c>
      <c r="W5" s="39" t="s">
        <v>14</v>
      </c>
      <c r="X5" s="39" t="s">
        <v>15</v>
      </c>
      <c r="Y5" s="39" t="s">
        <v>16</v>
      </c>
      <c r="Z5" s="39" t="s">
        <v>17</v>
      </c>
      <c r="AA5" s="39" t="s">
        <v>18</v>
      </c>
      <c r="AB5" s="39" t="s">
        <v>19</v>
      </c>
      <c r="AC5" s="39" t="s">
        <v>20</v>
      </c>
      <c r="AD5" s="39" t="s">
        <v>21</v>
      </c>
      <c r="AE5" s="39" t="s">
        <v>22</v>
      </c>
      <c r="AF5" s="39" t="s">
        <v>23</v>
      </c>
      <c r="AG5" s="39" t="s">
        <v>24</v>
      </c>
      <c r="AH5" s="39" t="s">
        <v>25</v>
      </c>
      <c r="AI5" s="39" t="s">
        <v>26</v>
      </c>
      <c r="AJ5" s="39" t="s">
        <v>27</v>
      </c>
      <c r="AK5" s="39" t="s">
        <v>28</v>
      </c>
      <c r="AL5" s="39" t="s">
        <v>29</v>
      </c>
      <c r="AM5" s="39" t="s">
        <v>30</v>
      </c>
      <c r="AN5" s="39" t="s">
        <v>31</v>
      </c>
      <c r="AO5" s="39" t="s">
        <v>32</v>
      </c>
      <c r="AP5" s="39" t="s">
        <v>33</v>
      </c>
      <c r="AQ5" s="39" t="s">
        <v>34</v>
      </c>
      <c r="AR5" s="39" t="s">
        <v>35</v>
      </c>
      <c r="AS5" s="39" t="s">
        <v>36</v>
      </c>
      <c r="AT5" s="39" t="s">
        <v>37</v>
      </c>
      <c r="AU5" s="39" t="s">
        <v>38</v>
      </c>
      <c r="AV5" s="39" t="s">
        <v>39</v>
      </c>
      <c r="AW5" s="39" t="s">
        <v>40</v>
      </c>
      <c r="AX5" s="39" t="s">
        <v>41</v>
      </c>
      <c r="AY5" s="39" t="s">
        <v>42</v>
      </c>
      <c r="AZ5" s="39" t="s">
        <v>43</v>
      </c>
      <c r="BA5" s="39" t="s">
        <v>44</v>
      </c>
      <c r="BB5" s="39" t="s">
        <v>45</v>
      </c>
      <c r="BC5" s="39" t="s">
        <v>46</v>
      </c>
      <c r="BD5" s="39" t="s">
        <v>47</v>
      </c>
      <c r="BE5" s="39" t="s">
        <v>48</v>
      </c>
      <c r="BF5" s="39" t="s">
        <v>49</v>
      </c>
      <c r="BG5" s="39" t="s">
        <v>50</v>
      </c>
      <c r="BH5" s="39" t="s">
        <v>51</v>
      </c>
      <c r="BI5" s="39" t="s">
        <v>52</v>
      </c>
      <c r="BJ5" s="39" t="s">
        <v>53</v>
      </c>
      <c r="BK5" s="39" t="s">
        <v>54</v>
      </c>
      <c r="BL5" s="39" t="s">
        <v>55</v>
      </c>
      <c r="BM5" s="39" t="s">
        <v>56</v>
      </c>
      <c r="BN5" s="39" t="s">
        <v>57</v>
      </c>
      <c r="BO5" s="39" t="s">
        <v>58</v>
      </c>
      <c r="BP5" s="39" t="s">
        <v>59</v>
      </c>
      <c r="BQ5" s="39" t="s">
        <v>60</v>
      </c>
    </row>
    <row r="6" spans="2:69" x14ac:dyDescent="0.2">
      <c r="B6" s="5" t="s">
        <v>61</v>
      </c>
      <c r="C6" s="6" t="s">
        <v>62</v>
      </c>
      <c r="D6" s="7" t="s">
        <v>63</v>
      </c>
      <c r="E6" s="8">
        <v>-33.878199000000002</v>
      </c>
      <c r="F6" s="8">
        <v>151.21758</v>
      </c>
      <c r="G6" s="8">
        <v>-33.878199000000002</v>
      </c>
      <c r="H6" s="8">
        <v>151.21758</v>
      </c>
      <c r="I6" s="5" t="s">
        <v>64</v>
      </c>
      <c r="J6" s="6" t="s">
        <v>65</v>
      </c>
      <c r="K6" s="9">
        <v>8999</v>
      </c>
      <c r="L6" s="10">
        <v>0.84816211121583407</v>
      </c>
      <c r="M6" s="11">
        <v>23.8</v>
      </c>
      <c r="N6" s="11">
        <v>23.8</v>
      </c>
      <c r="O6" s="11">
        <v>23.8</v>
      </c>
      <c r="P6" s="11">
        <v>23.8</v>
      </c>
      <c r="Q6" s="11">
        <v>23.8</v>
      </c>
      <c r="R6" s="11">
        <f>M6*$BQ6</f>
        <v>23.329387491759999</v>
      </c>
      <c r="S6" s="11">
        <f t="shared" ref="S6:V16" si="0">N6*$BQ6</f>
        <v>23.329387491759999</v>
      </c>
      <c r="T6" s="11">
        <f t="shared" si="0"/>
        <v>23.329387491759999</v>
      </c>
      <c r="U6" s="11">
        <f t="shared" si="0"/>
        <v>23.329387491759999</v>
      </c>
      <c r="V6" s="11">
        <f t="shared" si="0"/>
        <v>23.329387491759999</v>
      </c>
      <c r="W6" s="11">
        <v>22.905899999999999</v>
      </c>
      <c r="X6" s="11">
        <v>22.47138</v>
      </c>
      <c r="Y6" s="11">
        <v>22.170870000000001</v>
      </c>
      <c r="Z6" s="11">
        <v>22.001259999999998</v>
      </c>
      <c r="AA6" s="11">
        <v>22.082799999999999</v>
      </c>
      <c r="AB6" s="29">
        <v>25.003309999999999</v>
      </c>
      <c r="AC6" s="29">
        <v>24.52684</v>
      </c>
      <c r="AD6" s="29">
        <v>24.205780000000001</v>
      </c>
      <c r="AE6" s="29">
        <v>24.036159999999999</v>
      </c>
      <c r="AF6" s="29">
        <v>24.117699999999999</v>
      </c>
      <c r="AG6" s="11">
        <f>W6*$BQ6</f>
        <v>22.452967098634677</v>
      </c>
      <c r="AH6" s="11">
        <f t="shared" ref="AH6:AP16" si="1">X6*$BQ6</f>
        <v>22.027039138427973</v>
      </c>
      <c r="AI6" s="11">
        <f t="shared" si="1"/>
        <v>21.732471313421723</v>
      </c>
      <c r="AJ6" s="11">
        <f t="shared" si="1"/>
        <v>21.56621511962015</v>
      </c>
      <c r="AK6" s="11">
        <f t="shared" si="1"/>
        <v>21.646142777438559</v>
      </c>
      <c r="AL6" s="31">
        <f>AB6*$BQ6</f>
        <v>24.508903679268808</v>
      </c>
      <c r="AM6" s="31">
        <f t="shared" ref="AM6:AP6" si="2">AC6*$BQ6</f>
        <v>24.041855223041967</v>
      </c>
      <c r="AN6" s="31">
        <f t="shared" si="2"/>
        <v>23.727143746230855</v>
      </c>
      <c r="AO6" s="31">
        <f t="shared" si="2"/>
        <v>23.560877750165631</v>
      </c>
      <c r="AP6" s="31">
        <f t="shared" si="2"/>
        <v>23.64080540798404</v>
      </c>
      <c r="AQ6" s="18" t="s">
        <v>66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12">
        <v>2.5309530348579354</v>
      </c>
      <c r="AX6" s="12">
        <v>3.5011932049947916</v>
      </c>
      <c r="AY6" s="12">
        <v>3.9458004029122611</v>
      </c>
      <c r="AZ6" s="12">
        <v>4.7731448339464349</v>
      </c>
      <c r="BA6" s="12">
        <v>6.2545966009909391</v>
      </c>
      <c r="BB6" s="6" t="s">
        <v>67</v>
      </c>
      <c r="BC6" s="65">
        <v>16.8</v>
      </c>
      <c r="BD6" s="53">
        <v>0.08</v>
      </c>
      <c r="BE6" s="40">
        <v>0.3</v>
      </c>
      <c r="BF6" s="40">
        <v>0.1</v>
      </c>
      <c r="BG6" s="42">
        <v>46813</v>
      </c>
      <c r="BH6" s="44">
        <v>3</v>
      </c>
      <c r="BI6" s="46">
        <f>BH6*BQ6</f>
        <v>2.9406790955999997</v>
      </c>
      <c r="BJ6" s="48">
        <f>BC6*0.0344/(1+0.0344)</f>
        <v>0.5587006960556844</v>
      </c>
      <c r="BK6" s="6">
        <v>15.3</v>
      </c>
      <c r="BL6" s="12">
        <f>BK6*BQ6</f>
        <v>14.99746338756</v>
      </c>
      <c r="BM6" s="6" t="s">
        <v>68</v>
      </c>
      <c r="BN6" s="6" t="s">
        <v>68</v>
      </c>
      <c r="BO6" s="6">
        <v>1</v>
      </c>
      <c r="BP6" s="7" t="s">
        <v>69</v>
      </c>
      <c r="BQ6" s="13">
        <v>0.98022636519999995</v>
      </c>
    </row>
    <row r="7" spans="2:69" ht="15.75" customHeight="1" x14ac:dyDescent="0.2">
      <c r="B7" s="5" t="s">
        <v>70</v>
      </c>
      <c r="C7" s="6" t="s">
        <v>62</v>
      </c>
      <c r="D7" s="7" t="s">
        <v>71</v>
      </c>
      <c r="E7" s="8">
        <v>-33.882475999999997</v>
      </c>
      <c r="F7" s="8">
        <v>151.21223000000001</v>
      </c>
      <c r="G7" s="8">
        <v>-33.878199000000002</v>
      </c>
      <c r="H7" s="8">
        <v>151.21758</v>
      </c>
      <c r="I7" s="5" t="s">
        <v>72</v>
      </c>
      <c r="J7" s="6" t="s">
        <v>73</v>
      </c>
      <c r="K7" s="56">
        <v>8999</v>
      </c>
      <c r="L7" s="58">
        <v>0.84816211121583407</v>
      </c>
      <c r="M7" s="11">
        <v>27.1</v>
      </c>
      <c r="N7" s="11">
        <v>27.1</v>
      </c>
      <c r="O7" s="11">
        <v>27.1</v>
      </c>
      <c r="P7" s="11">
        <v>27.1</v>
      </c>
      <c r="Q7" s="11">
        <v>27.1</v>
      </c>
      <c r="R7" s="11">
        <f t="shared" ref="R7:R16" si="3">M7*$BQ7</f>
        <v>26.564134496920001</v>
      </c>
      <c r="S7" s="11">
        <f t="shared" si="0"/>
        <v>26.564134496920001</v>
      </c>
      <c r="T7" s="11">
        <f t="shared" si="0"/>
        <v>26.564134496920001</v>
      </c>
      <c r="U7" s="11">
        <f t="shared" si="0"/>
        <v>26.564134496920001</v>
      </c>
      <c r="V7" s="11">
        <f t="shared" si="0"/>
        <v>26.564134496920001</v>
      </c>
      <c r="W7" s="11">
        <v>22.7</v>
      </c>
      <c r="X7" s="11">
        <v>22.2</v>
      </c>
      <c r="Y7" s="11">
        <v>21.9</v>
      </c>
      <c r="Z7" s="11">
        <v>21.7</v>
      </c>
      <c r="AA7" s="11">
        <v>21.8</v>
      </c>
      <c r="AB7" s="29" t="s">
        <v>68</v>
      </c>
      <c r="AC7" s="29" t="s">
        <v>68</v>
      </c>
      <c r="AD7" s="29" t="s">
        <v>68</v>
      </c>
      <c r="AE7" s="29" t="s">
        <v>68</v>
      </c>
      <c r="AF7" s="29" t="s">
        <v>68</v>
      </c>
      <c r="AG7" s="11">
        <f t="shared" ref="AG7:AG8" si="4">W7*$BQ7</f>
        <v>22.251138490039999</v>
      </c>
      <c r="AH7" s="11">
        <f t="shared" si="1"/>
        <v>21.761025307439997</v>
      </c>
      <c r="AI7" s="11">
        <f t="shared" si="1"/>
        <v>21.466957397879998</v>
      </c>
      <c r="AJ7" s="11">
        <f t="shared" si="1"/>
        <v>21.270912124839999</v>
      </c>
      <c r="AK7" s="11">
        <f t="shared" si="1"/>
        <v>21.368934761359998</v>
      </c>
      <c r="AL7" s="31" t="s">
        <v>68</v>
      </c>
      <c r="AM7" s="31" t="s">
        <v>68</v>
      </c>
      <c r="AN7" s="31" t="s">
        <v>68</v>
      </c>
      <c r="AO7" s="31" t="s">
        <v>68</v>
      </c>
      <c r="AP7" s="31" t="s">
        <v>68</v>
      </c>
      <c r="AQ7" s="18" t="s">
        <v>74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50" t="s">
        <v>75</v>
      </c>
      <c r="AX7" s="51"/>
      <c r="AY7" s="51"/>
      <c r="AZ7" s="51"/>
      <c r="BA7" s="52"/>
      <c r="BB7" s="6" t="s">
        <v>67</v>
      </c>
      <c r="BC7" s="66"/>
      <c r="BD7" s="68"/>
      <c r="BE7" s="69"/>
      <c r="BF7" s="69"/>
      <c r="BG7" s="70"/>
      <c r="BH7" s="71"/>
      <c r="BI7" s="72"/>
      <c r="BJ7" s="73"/>
      <c r="BK7" s="63" t="s">
        <v>75</v>
      </c>
      <c r="BL7" s="64"/>
      <c r="BM7" s="6" t="s">
        <v>68</v>
      </c>
      <c r="BN7" s="6" t="s">
        <v>68</v>
      </c>
      <c r="BO7" s="6">
        <v>1</v>
      </c>
      <c r="BP7" s="7" t="s">
        <v>69</v>
      </c>
      <c r="BQ7" s="13">
        <v>0.98022636519999995</v>
      </c>
    </row>
    <row r="8" spans="2:69" x14ac:dyDescent="0.2">
      <c r="B8" s="5" t="s">
        <v>76</v>
      </c>
      <c r="C8" s="6" t="s">
        <v>62</v>
      </c>
      <c r="D8" s="7" t="s">
        <v>71</v>
      </c>
      <c r="E8" s="8">
        <v>-33.882475999999997</v>
      </c>
      <c r="F8" s="8">
        <v>151.21223000000001</v>
      </c>
      <c r="G8" s="8">
        <v>-33.878199000000002</v>
      </c>
      <c r="H8" s="8">
        <v>151.21758</v>
      </c>
      <c r="I8" s="5" t="s">
        <v>77</v>
      </c>
      <c r="J8" s="6" t="s">
        <v>73</v>
      </c>
      <c r="K8" s="57"/>
      <c r="L8" s="59"/>
      <c r="M8" s="11">
        <v>27.1</v>
      </c>
      <c r="N8" s="11">
        <v>27.1</v>
      </c>
      <c r="O8" s="11">
        <v>27.1</v>
      </c>
      <c r="P8" s="11">
        <v>27.1</v>
      </c>
      <c r="Q8" s="11">
        <v>27.1</v>
      </c>
      <c r="R8" s="11">
        <f t="shared" si="3"/>
        <v>26.564134496920001</v>
      </c>
      <c r="S8" s="11">
        <f t="shared" si="0"/>
        <v>26.564134496920001</v>
      </c>
      <c r="T8" s="11">
        <f t="shared" si="0"/>
        <v>26.564134496920001</v>
      </c>
      <c r="U8" s="11">
        <f t="shared" si="0"/>
        <v>26.564134496920001</v>
      </c>
      <c r="V8" s="11">
        <f t="shared" si="0"/>
        <v>26.564134496920001</v>
      </c>
      <c r="W8" s="11">
        <v>22.7</v>
      </c>
      <c r="X8" s="11">
        <v>22.2</v>
      </c>
      <c r="Y8" s="11">
        <v>21.9</v>
      </c>
      <c r="Z8" s="11">
        <v>21.7</v>
      </c>
      <c r="AA8" s="11">
        <v>21.8</v>
      </c>
      <c r="AB8" s="29" t="s">
        <v>68</v>
      </c>
      <c r="AC8" s="29" t="s">
        <v>68</v>
      </c>
      <c r="AD8" s="29" t="s">
        <v>68</v>
      </c>
      <c r="AE8" s="29" t="s">
        <v>68</v>
      </c>
      <c r="AF8" s="29" t="s">
        <v>68</v>
      </c>
      <c r="AG8" s="11">
        <f t="shared" si="4"/>
        <v>22.251138490039999</v>
      </c>
      <c r="AH8" s="11">
        <f t="shared" si="1"/>
        <v>21.761025307439997</v>
      </c>
      <c r="AI8" s="11">
        <f t="shared" si="1"/>
        <v>21.466957397879998</v>
      </c>
      <c r="AJ8" s="11">
        <f t="shared" si="1"/>
        <v>21.270912124839999</v>
      </c>
      <c r="AK8" s="11">
        <f t="shared" si="1"/>
        <v>21.368934761359998</v>
      </c>
      <c r="AL8" s="31" t="s">
        <v>68</v>
      </c>
      <c r="AM8" s="31" t="s">
        <v>68</v>
      </c>
      <c r="AN8" s="31" t="s">
        <v>68</v>
      </c>
      <c r="AO8" s="31" t="s">
        <v>68</v>
      </c>
      <c r="AP8" s="31" t="s">
        <v>68</v>
      </c>
      <c r="AQ8" s="18" t="s">
        <v>74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50" t="s">
        <v>75</v>
      </c>
      <c r="AX8" s="51"/>
      <c r="AY8" s="51"/>
      <c r="AZ8" s="51"/>
      <c r="BA8" s="52"/>
      <c r="BB8" s="6" t="s">
        <v>67</v>
      </c>
      <c r="BC8" s="67"/>
      <c r="BD8" s="55"/>
      <c r="BE8" s="41"/>
      <c r="BF8" s="41"/>
      <c r="BG8" s="43"/>
      <c r="BH8" s="45"/>
      <c r="BI8" s="47"/>
      <c r="BJ8" s="49"/>
      <c r="BK8" s="63" t="s">
        <v>75</v>
      </c>
      <c r="BL8" s="64"/>
      <c r="BM8" s="6" t="s">
        <v>68</v>
      </c>
      <c r="BN8" s="6" t="s">
        <v>68</v>
      </c>
      <c r="BO8" s="6">
        <v>1</v>
      </c>
      <c r="BP8" s="7" t="s">
        <v>69</v>
      </c>
      <c r="BQ8" s="13">
        <v>0.98022636519999995</v>
      </c>
    </row>
    <row r="9" spans="2:69" x14ac:dyDescent="0.2">
      <c r="B9" s="5" t="s">
        <v>78</v>
      </c>
      <c r="C9" s="6" t="s">
        <v>79</v>
      </c>
      <c r="D9" s="7" t="s">
        <v>63</v>
      </c>
      <c r="E9" s="6">
        <v>-33.938144126411899</v>
      </c>
      <c r="F9" s="8">
        <v>150.999054065671</v>
      </c>
      <c r="G9" s="6">
        <v>-33.938144126411899</v>
      </c>
      <c r="H9" s="8">
        <v>150.999054065671</v>
      </c>
      <c r="I9" s="5" t="s">
        <v>80</v>
      </c>
      <c r="J9" s="6" t="s">
        <v>65</v>
      </c>
      <c r="K9" s="9">
        <v>8207</v>
      </c>
      <c r="L9" s="10">
        <v>0.85099543757776852</v>
      </c>
      <c r="M9" s="5">
        <v>64.599999999999994</v>
      </c>
      <c r="N9" s="5">
        <v>64.599999999999994</v>
      </c>
      <c r="O9" s="5">
        <v>64.599999999999994</v>
      </c>
      <c r="P9" s="5">
        <v>64.599999999999994</v>
      </c>
      <c r="Q9" s="5">
        <v>64.599999999999994</v>
      </c>
      <c r="R9" s="11">
        <f t="shared" si="3"/>
        <v>62.942404568799994</v>
      </c>
      <c r="S9" s="11">
        <f t="shared" si="0"/>
        <v>62.942404568799994</v>
      </c>
      <c r="T9" s="11">
        <f t="shared" si="0"/>
        <v>62.942404568799994</v>
      </c>
      <c r="U9" s="11">
        <f t="shared" si="0"/>
        <v>62.942404568799994</v>
      </c>
      <c r="V9" s="11">
        <f t="shared" si="0"/>
        <v>62.942404568799994</v>
      </c>
      <c r="W9" s="5">
        <v>42.2</v>
      </c>
      <c r="X9" s="5">
        <v>45.7</v>
      </c>
      <c r="Y9" s="5">
        <v>47.6</v>
      </c>
      <c r="Z9" s="11">
        <v>49</v>
      </c>
      <c r="AA9" s="5">
        <v>49.8</v>
      </c>
      <c r="AB9" s="30">
        <v>43.9</v>
      </c>
      <c r="AC9" s="30">
        <v>47.4</v>
      </c>
      <c r="AD9" s="30">
        <v>49.3</v>
      </c>
      <c r="AE9" s="30">
        <v>50.7</v>
      </c>
      <c r="AF9" s="30">
        <v>51.5</v>
      </c>
      <c r="AG9" s="11">
        <f>W9*$BQ9</f>
        <v>41.117174501600005</v>
      </c>
      <c r="AH9" s="11">
        <f t="shared" si="1"/>
        <v>44.527366699600002</v>
      </c>
      <c r="AI9" s="11">
        <f t="shared" si="1"/>
        <v>46.378613892800004</v>
      </c>
      <c r="AJ9" s="11">
        <f t="shared" si="1"/>
        <v>47.742690771999996</v>
      </c>
      <c r="AK9" s="11">
        <f t="shared" si="1"/>
        <v>48.522163274399993</v>
      </c>
      <c r="AL9" s="31">
        <f t="shared" si="1"/>
        <v>42.773553569199997</v>
      </c>
      <c r="AM9" s="31">
        <f t="shared" si="1"/>
        <v>46.183745767200001</v>
      </c>
      <c r="AN9" s="31">
        <f t="shared" si="1"/>
        <v>48.034992960399997</v>
      </c>
      <c r="AO9" s="31">
        <f t="shared" si="1"/>
        <v>49.399069839600003</v>
      </c>
      <c r="AP9" s="31">
        <f t="shared" si="1"/>
        <v>50.178542342</v>
      </c>
      <c r="AQ9" s="18" t="s">
        <v>66</v>
      </c>
      <c r="AR9" s="12">
        <f>AG9-$BL9</f>
        <v>13.251032540800004</v>
      </c>
      <c r="AS9" s="12">
        <f t="shared" ref="AS9:AV10" si="5">AH9-$BL9</f>
        <v>16.661224738800001</v>
      </c>
      <c r="AT9" s="12">
        <f t="shared" si="5"/>
        <v>18.512471932000004</v>
      </c>
      <c r="AU9" s="12">
        <f t="shared" si="5"/>
        <v>19.876548811199996</v>
      </c>
      <c r="AV9" s="12">
        <f t="shared" si="5"/>
        <v>20.656021313599993</v>
      </c>
      <c r="AW9" s="12">
        <v>5.08</v>
      </c>
      <c r="AX9" s="12">
        <v>5.83</v>
      </c>
      <c r="AY9" s="12">
        <v>6.51</v>
      </c>
      <c r="AZ9" s="12">
        <v>7.17</v>
      </c>
      <c r="BA9" s="12">
        <v>7.77</v>
      </c>
      <c r="BB9" s="6" t="s">
        <v>81</v>
      </c>
      <c r="BC9" s="14">
        <v>13</v>
      </c>
      <c r="BD9" s="15">
        <v>7.0000000000000007E-2</v>
      </c>
      <c r="BE9" s="16">
        <v>0.2</v>
      </c>
      <c r="BF9" s="16">
        <v>0.1</v>
      </c>
      <c r="BG9" s="17">
        <v>45992</v>
      </c>
      <c r="BH9" s="18">
        <v>12</v>
      </c>
      <c r="BI9" s="19">
        <f>BH9*BQ9</f>
        <v>11.692087535999999</v>
      </c>
      <c r="BJ9" s="20">
        <f>BC9*0.0344/(1+0.0344)</f>
        <v>0.4323279195668987</v>
      </c>
      <c r="BK9" s="6">
        <v>28.6</v>
      </c>
      <c r="BL9" s="12">
        <f>BK9*BQ9</f>
        <v>27.8661419608</v>
      </c>
      <c r="BM9" s="6" t="s">
        <v>68</v>
      </c>
      <c r="BN9" s="6" t="s">
        <v>68</v>
      </c>
      <c r="BO9" s="6">
        <v>2</v>
      </c>
      <c r="BP9" s="7" t="s">
        <v>82</v>
      </c>
      <c r="BQ9" s="13">
        <v>0.97434062799999999</v>
      </c>
    </row>
    <row r="10" spans="2:69" x14ac:dyDescent="0.2">
      <c r="B10" s="5" t="s">
        <v>83</v>
      </c>
      <c r="C10" s="6" t="s">
        <v>79</v>
      </c>
      <c r="D10" s="7" t="s">
        <v>63</v>
      </c>
      <c r="E10" s="8">
        <v>-33.748705999999999</v>
      </c>
      <c r="F10" s="8">
        <v>151.14530999999999</v>
      </c>
      <c r="G10" s="8">
        <v>-33.748705999999999</v>
      </c>
      <c r="H10" s="8">
        <v>151.14530999999999</v>
      </c>
      <c r="I10" s="5" t="s">
        <v>84</v>
      </c>
      <c r="J10" s="6" t="s">
        <v>65</v>
      </c>
      <c r="K10" s="9">
        <v>8794</v>
      </c>
      <c r="L10" s="10">
        <v>0.89053164556962028</v>
      </c>
      <c r="M10" s="5">
        <v>41.5</v>
      </c>
      <c r="N10" s="5">
        <v>41.5</v>
      </c>
      <c r="O10" s="5">
        <v>41.5</v>
      </c>
      <c r="P10" s="5">
        <v>41.5</v>
      </c>
      <c r="Q10" s="5">
        <v>41.5</v>
      </c>
      <c r="R10" s="11">
        <f t="shared" si="3"/>
        <v>40.520563770499997</v>
      </c>
      <c r="S10" s="11">
        <f t="shared" si="0"/>
        <v>40.520563770499997</v>
      </c>
      <c r="T10" s="11">
        <f t="shared" si="0"/>
        <v>40.520563770499997</v>
      </c>
      <c r="U10" s="11">
        <f t="shared" si="0"/>
        <v>40.520563770499997</v>
      </c>
      <c r="V10" s="11">
        <f t="shared" si="0"/>
        <v>40.520563770499997</v>
      </c>
      <c r="W10" s="5">
        <v>32.6</v>
      </c>
      <c r="X10" s="5">
        <v>33.9</v>
      </c>
      <c r="Y10" s="5">
        <v>34.799999999999997</v>
      </c>
      <c r="Z10" s="5">
        <v>35.5</v>
      </c>
      <c r="AA10" s="5">
        <v>35.700000000000003</v>
      </c>
      <c r="AB10" s="30">
        <v>34.200000000000003</v>
      </c>
      <c r="AC10" s="30">
        <v>35.6</v>
      </c>
      <c r="AD10" s="30">
        <v>36.5</v>
      </c>
      <c r="AE10" s="30">
        <v>37.200000000000003</v>
      </c>
      <c r="AF10" s="30">
        <v>37.5</v>
      </c>
      <c r="AG10" s="11">
        <f>W10*$BQ10</f>
        <v>31.8306115402</v>
      </c>
      <c r="AH10" s="11">
        <f t="shared" si="1"/>
        <v>33.0999304053</v>
      </c>
      <c r="AI10" s="11">
        <f t="shared" si="1"/>
        <v>33.978689619599997</v>
      </c>
      <c r="AJ10" s="11">
        <f t="shared" si="1"/>
        <v>34.662169008500001</v>
      </c>
      <c r="AK10" s="11">
        <f t="shared" si="1"/>
        <v>34.857448833900001</v>
      </c>
      <c r="AL10" s="31">
        <f t="shared" si="1"/>
        <v>33.392850143400004</v>
      </c>
      <c r="AM10" s="31">
        <f t="shared" si="1"/>
        <v>34.759808921199998</v>
      </c>
      <c r="AN10" s="31">
        <f t="shared" si="1"/>
        <v>35.638568135500002</v>
      </c>
      <c r="AO10" s="31">
        <f t="shared" si="1"/>
        <v>36.322047524399999</v>
      </c>
      <c r="AP10" s="31">
        <f t="shared" si="1"/>
        <v>36.614967262500002</v>
      </c>
      <c r="AQ10" s="18" t="s">
        <v>66</v>
      </c>
      <c r="AR10" s="12">
        <f>AG10-$BL10</f>
        <v>2.929197380999998</v>
      </c>
      <c r="AS10" s="12">
        <f t="shared" si="5"/>
        <v>4.1985162460999987</v>
      </c>
      <c r="AT10" s="12">
        <f t="shared" si="5"/>
        <v>5.0772754603999957</v>
      </c>
      <c r="AU10" s="12">
        <f t="shared" si="5"/>
        <v>5.7607548492999996</v>
      </c>
      <c r="AV10" s="12">
        <f t="shared" si="5"/>
        <v>5.9560346746999997</v>
      </c>
      <c r="AW10" s="12">
        <v>5.54</v>
      </c>
      <c r="AX10" s="12">
        <v>6.04</v>
      </c>
      <c r="AY10" s="12">
        <v>6.52</v>
      </c>
      <c r="AZ10" s="12">
        <v>7.08</v>
      </c>
      <c r="BA10" s="12">
        <v>7.59</v>
      </c>
      <c r="BB10" s="6" t="s">
        <v>85</v>
      </c>
      <c r="BC10" s="21">
        <v>16</v>
      </c>
      <c r="BD10" s="15">
        <v>0.08</v>
      </c>
      <c r="BE10" s="16">
        <v>0.3</v>
      </c>
      <c r="BF10" s="16">
        <v>0.1</v>
      </c>
      <c r="BG10" s="17">
        <v>46631</v>
      </c>
      <c r="BH10" s="18">
        <v>4</v>
      </c>
      <c r="BI10" s="19">
        <f>BH10*BQ10</f>
        <v>3.9055965079999999</v>
      </c>
      <c r="BJ10" s="21">
        <f>BC10*0.0344/(1+0.0344)</f>
        <v>0.53209590100541382</v>
      </c>
      <c r="BK10" s="6">
        <v>29.6</v>
      </c>
      <c r="BL10" s="12">
        <f>BK10*BQ10</f>
        <v>28.901414159200002</v>
      </c>
      <c r="BM10" s="6" t="s">
        <v>68</v>
      </c>
      <c r="BN10" s="6" t="s">
        <v>68</v>
      </c>
      <c r="BO10" s="6">
        <v>3</v>
      </c>
      <c r="BP10" s="7" t="s">
        <v>86</v>
      </c>
      <c r="BQ10" s="13">
        <v>0.97639912699999998</v>
      </c>
    </row>
    <row r="11" spans="2:69" x14ac:dyDescent="0.2">
      <c r="B11" s="5" t="s">
        <v>87</v>
      </c>
      <c r="C11" s="6" t="s">
        <v>79</v>
      </c>
      <c r="D11" s="7" t="s">
        <v>88</v>
      </c>
      <c r="E11" s="8">
        <v>-33.725956483005398</v>
      </c>
      <c r="F11" s="8">
        <v>151.20831654794301</v>
      </c>
      <c r="G11" s="8">
        <v>-33.742646714345398</v>
      </c>
      <c r="H11" s="8">
        <v>151.15643912507801</v>
      </c>
      <c r="I11" s="5" t="s">
        <v>89</v>
      </c>
      <c r="J11" s="6" t="s">
        <v>90</v>
      </c>
      <c r="K11" s="56">
        <v>43989</v>
      </c>
      <c r="L11" s="58">
        <v>0.93875242749525167</v>
      </c>
      <c r="M11" s="5">
        <v>286</v>
      </c>
      <c r="N11" s="5">
        <v>286</v>
      </c>
      <c r="O11" s="5">
        <v>286</v>
      </c>
      <c r="P11" s="5">
        <v>286</v>
      </c>
      <c r="Q11" s="5">
        <v>286</v>
      </c>
      <c r="R11" s="11">
        <f t="shared" si="3"/>
        <v>257.40000000000003</v>
      </c>
      <c r="S11" s="11">
        <f t="shared" si="0"/>
        <v>257.40000000000003</v>
      </c>
      <c r="T11" s="11">
        <f t="shared" si="0"/>
        <v>257.40000000000003</v>
      </c>
      <c r="U11" s="11">
        <f t="shared" si="0"/>
        <v>257.40000000000003</v>
      </c>
      <c r="V11" s="11">
        <f t="shared" si="0"/>
        <v>257.40000000000003</v>
      </c>
      <c r="W11" s="5">
        <v>149.80000000000001</v>
      </c>
      <c r="X11" s="5">
        <v>153.4</v>
      </c>
      <c r="Y11" s="5">
        <v>155.1</v>
      </c>
      <c r="Z11" s="5">
        <v>155.80000000000001</v>
      </c>
      <c r="AA11" s="5">
        <v>156.30000000000001</v>
      </c>
      <c r="AB11" s="29" t="s">
        <v>68</v>
      </c>
      <c r="AC11" s="29" t="s">
        <v>68</v>
      </c>
      <c r="AD11" s="29" t="s">
        <v>68</v>
      </c>
      <c r="AE11" s="29" t="s">
        <v>68</v>
      </c>
      <c r="AF11" s="29" t="s">
        <v>68</v>
      </c>
      <c r="AG11" s="11">
        <f>W11*$BQ11</f>
        <v>134.82000000000002</v>
      </c>
      <c r="AH11" s="11">
        <f t="shared" si="1"/>
        <v>138.06</v>
      </c>
      <c r="AI11" s="11">
        <f t="shared" si="1"/>
        <v>139.59</v>
      </c>
      <c r="AJ11" s="11">
        <f t="shared" si="1"/>
        <v>140.22000000000003</v>
      </c>
      <c r="AK11" s="11">
        <f t="shared" si="1"/>
        <v>140.67000000000002</v>
      </c>
      <c r="AL11" s="31" t="s">
        <v>68</v>
      </c>
      <c r="AM11" s="31" t="s">
        <v>68</v>
      </c>
      <c r="AN11" s="31" t="s">
        <v>68</v>
      </c>
      <c r="AO11" s="31" t="s">
        <v>68</v>
      </c>
      <c r="AP11" s="31" t="s">
        <v>68</v>
      </c>
      <c r="AQ11" s="18" t="s">
        <v>91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12">
        <v>8.4600000000000009</v>
      </c>
      <c r="AX11" s="12">
        <v>9.0299999999999994</v>
      </c>
      <c r="AY11" s="12">
        <v>9.58</v>
      </c>
      <c r="AZ11" s="12">
        <v>10.210000000000001</v>
      </c>
      <c r="BA11" s="12">
        <v>10.87</v>
      </c>
      <c r="BB11" s="6" t="s">
        <v>92</v>
      </c>
      <c r="BC11" s="53">
        <v>10.4</v>
      </c>
      <c r="BD11" s="53">
        <v>0.05</v>
      </c>
      <c r="BE11" s="40">
        <v>0.2</v>
      </c>
      <c r="BF11" s="40">
        <v>0.1</v>
      </c>
      <c r="BG11" s="42">
        <v>45901</v>
      </c>
      <c r="BH11" s="44">
        <v>20</v>
      </c>
      <c r="BI11" s="46">
        <f>BH11*BQ11</f>
        <v>18</v>
      </c>
      <c r="BJ11" s="48">
        <f>BC11*0.0344/(1+0.0344)</f>
        <v>0.34586233565351898</v>
      </c>
      <c r="BK11" s="6">
        <v>0</v>
      </c>
      <c r="BL11" s="6">
        <v>0</v>
      </c>
      <c r="BM11" s="6" t="s">
        <v>68</v>
      </c>
      <c r="BN11" s="6" t="s">
        <v>68</v>
      </c>
      <c r="BO11" s="6">
        <v>4</v>
      </c>
      <c r="BP11" s="7" t="s">
        <v>93</v>
      </c>
      <c r="BQ11" s="13">
        <v>0.9</v>
      </c>
    </row>
    <row r="12" spans="2:69" ht="15.6" customHeight="1" x14ac:dyDescent="0.2">
      <c r="B12" s="5" t="s">
        <v>94</v>
      </c>
      <c r="C12" s="6" t="s">
        <v>79</v>
      </c>
      <c r="D12" s="7" t="s">
        <v>88</v>
      </c>
      <c r="E12" s="8">
        <v>-33.725956483005398</v>
      </c>
      <c r="F12" s="8">
        <v>151.20831654794301</v>
      </c>
      <c r="G12" s="8">
        <v>-33.742646714345398</v>
      </c>
      <c r="H12" s="8">
        <v>151.15643912507801</v>
      </c>
      <c r="I12" s="5" t="s">
        <v>95</v>
      </c>
      <c r="J12" s="6" t="s">
        <v>90</v>
      </c>
      <c r="K12" s="57"/>
      <c r="L12" s="59"/>
      <c r="M12" s="5">
        <v>286</v>
      </c>
      <c r="N12" s="5">
        <v>286</v>
      </c>
      <c r="O12" s="5">
        <v>286</v>
      </c>
      <c r="P12" s="5">
        <v>286</v>
      </c>
      <c r="Q12" s="5">
        <v>286</v>
      </c>
      <c r="R12" s="11">
        <f t="shared" si="3"/>
        <v>257.40000000000003</v>
      </c>
      <c r="S12" s="11">
        <f t="shared" si="0"/>
        <v>257.40000000000003</v>
      </c>
      <c r="T12" s="11">
        <f t="shared" si="0"/>
        <v>257.40000000000003</v>
      </c>
      <c r="U12" s="11">
        <f t="shared" si="0"/>
        <v>257.40000000000003</v>
      </c>
      <c r="V12" s="11">
        <f t="shared" si="0"/>
        <v>257.40000000000003</v>
      </c>
      <c r="W12" s="5">
        <v>149.6</v>
      </c>
      <c r="X12" s="5">
        <v>153.1</v>
      </c>
      <c r="Y12" s="5">
        <v>154.9</v>
      </c>
      <c r="Z12" s="5">
        <v>155.6</v>
      </c>
      <c r="AA12" s="11">
        <v>156</v>
      </c>
      <c r="AB12" s="29" t="s">
        <v>68</v>
      </c>
      <c r="AC12" s="29" t="s">
        <v>68</v>
      </c>
      <c r="AD12" s="29" t="s">
        <v>68</v>
      </c>
      <c r="AE12" s="29" t="s">
        <v>68</v>
      </c>
      <c r="AF12" s="29" t="s">
        <v>68</v>
      </c>
      <c r="AG12" s="11">
        <f t="shared" ref="AG12:AG14" si="6">W12*$BQ12</f>
        <v>134.63999999999999</v>
      </c>
      <c r="AH12" s="11">
        <f t="shared" si="1"/>
        <v>137.79</v>
      </c>
      <c r="AI12" s="11">
        <f t="shared" si="1"/>
        <v>139.41</v>
      </c>
      <c r="AJ12" s="11">
        <f t="shared" si="1"/>
        <v>140.04</v>
      </c>
      <c r="AK12" s="11">
        <f t="shared" si="1"/>
        <v>140.4</v>
      </c>
      <c r="AL12" s="31" t="s">
        <v>68</v>
      </c>
      <c r="AM12" s="31" t="s">
        <v>68</v>
      </c>
      <c r="AN12" s="31" t="s">
        <v>68</v>
      </c>
      <c r="AO12" s="31" t="s">
        <v>68</v>
      </c>
      <c r="AP12" s="31" t="s">
        <v>68</v>
      </c>
      <c r="AQ12" s="18" t="s">
        <v>91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50" t="s">
        <v>96</v>
      </c>
      <c r="AX12" s="51"/>
      <c r="AY12" s="51"/>
      <c r="AZ12" s="51"/>
      <c r="BA12" s="52"/>
      <c r="BB12" s="6" t="s">
        <v>92</v>
      </c>
      <c r="BC12" s="54"/>
      <c r="BD12" s="55"/>
      <c r="BE12" s="41"/>
      <c r="BF12" s="41"/>
      <c r="BG12" s="43"/>
      <c r="BH12" s="45"/>
      <c r="BI12" s="47"/>
      <c r="BJ12" s="49"/>
      <c r="BK12" s="6">
        <v>0</v>
      </c>
      <c r="BL12" s="6">
        <v>0</v>
      </c>
      <c r="BM12" s="6" t="s">
        <v>68</v>
      </c>
      <c r="BN12" s="6" t="s">
        <v>68</v>
      </c>
      <c r="BO12" s="6">
        <v>4</v>
      </c>
      <c r="BP12" s="7" t="s">
        <v>93</v>
      </c>
      <c r="BQ12" s="13">
        <v>0.9</v>
      </c>
    </row>
    <row r="13" spans="2:69" x14ac:dyDescent="0.2">
      <c r="B13" s="5" t="s">
        <v>97</v>
      </c>
      <c r="C13" s="6" t="s">
        <v>79</v>
      </c>
      <c r="D13" s="7" t="s">
        <v>98</v>
      </c>
      <c r="E13" s="8">
        <v>-33.965888760490898</v>
      </c>
      <c r="F13" s="8">
        <v>151.06260453605199</v>
      </c>
      <c r="G13" s="8">
        <v>-33.976988929290698</v>
      </c>
      <c r="H13" s="8">
        <v>151.11550424008499</v>
      </c>
      <c r="I13" s="5" t="s">
        <v>99</v>
      </c>
      <c r="J13" s="6" t="s">
        <v>73</v>
      </c>
      <c r="K13" s="56">
        <v>11628</v>
      </c>
      <c r="L13" s="58">
        <v>0.9462890625</v>
      </c>
      <c r="M13" s="5">
        <v>28.3</v>
      </c>
      <c r="N13" s="5">
        <v>28.3</v>
      </c>
      <c r="O13" s="5">
        <v>28.3</v>
      </c>
      <c r="P13" s="5">
        <v>28.3</v>
      </c>
      <c r="Q13" s="5">
        <v>28.3</v>
      </c>
      <c r="R13" s="11">
        <f t="shared" si="3"/>
        <v>27.008700856499999</v>
      </c>
      <c r="S13" s="11">
        <f t="shared" si="0"/>
        <v>27.008700856499999</v>
      </c>
      <c r="T13" s="11">
        <f t="shared" si="0"/>
        <v>27.008700856499999</v>
      </c>
      <c r="U13" s="11">
        <f t="shared" si="0"/>
        <v>27.008700856499999</v>
      </c>
      <c r="V13" s="11">
        <f t="shared" si="0"/>
        <v>27.008700856499999</v>
      </c>
      <c r="W13" s="5">
        <v>25.2</v>
      </c>
      <c r="X13" s="5">
        <v>26.1</v>
      </c>
      <c r="Y13" s="5">
        <v>26.7</v>
      </c>
      <c r="Z13" s="5">
        <v>27.7</v>
      </c>
      <c r="AA13" s="5">
        <v>27.5</v>
      </c>
      <c r="AB13" s="29" t="s">
        <v>68</v>
      </c>
      <c r="AC13" s="29" t="s">
        <v>68</v>
      </c>
      <c r="AD13" s="29" t="s">
        <v>68</v>
      </c>
      <c r="AE13" s="29" t="s">
        <v>68</v>
      </c>
      <c r="AF13" s="29" t="s">
        <v>68</v>
      </c>
      <c r="AG13" s="11">
        <f t="shared" si="6"/>
        <v>24.050150585999997</v>
      </c>
      <c r="AH13" s="11">
        <f t="shared" si="1"/>
        <v>24.9090845355</v>
      </c>
      <c r="AI13" s="11">
        <f t="shared" si="1"/>
        <v>25.481707168499998</v>
      </c>
      <c r="AJ13" s="11">
        <f t="shared" si="1"/>
        <v>26.436078223499997</v>
      </c>
      <c r="AK13" s="11">
        <f t="shared" si="1"/>
        <v>26.2452040125</v>
      </c>
      <c r="AL13" s="31" t="s">
        <v>68</v>
      </c>
      <c r="AM13" s="31" t="s">
        <v>68</v>
      </c>
      <c r="AN13" s="31" t="s">
        <v>68</v>
      </c>
      <c r="AO13" s="31" t="s">
        <v>68</v>
      </c>
      <c r="AP13" s="31" t="s">
        <v>68</v>
      </c>
      <c r="AQ13" s="18" t="s">
        <v>74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2">
        <v>0.44</v>
      </c>
      <c r="AX13" s="12">
        <v>1.22</v>
      </c>
      <c r="AY13" s="12">
        <v>1.71</v>
      </c>
      <c r="AZ13" s="12">
        <v>2.39</v>
      </c>
      <c r="BA13" s="12">
        <v>3.11</v>
      </c>
      <c r="BB13" s="6" t="s">
        <v>100</v>
      </c>
      <c r="BC13" s="53">
        <v>14.9</v>
      </c>
      <c r="BD13" s="53">
        <v>7.0000000000000007E-2</v>
      </c>
      <c r="BE13" s="40">
        <v>0.3</v>
      </c>
      <c r="BF13" s="40">
        <v>0.1</v>
      </c>
      <c r="BG13" s="42">
        <v>46082</v>
      </c>
      <c r="BH13" s="44">
        <v>3</v>
      </c>
      <c r="BI13" s="46">
        <f>BH13*BQ13</f>
        <v>2.8631131649999997</v>
      </c>
      <c r="BJ13" s="48">
        <f>BC13*0.0344/(1+0.0344)</f>
        <v>0.49551430781129158</v>
      </c>
      <c r="BK13" s="6">
        <v>11.2</v>
      </c>
      <c r="BL13" s="12">
        <f t="shared" ref="BL13:BL15" si="7">BK13*BQ13</f>
        <v>10.688955815999998</v>
      </c>
      <c r="BM13" s="6" t="s">
        <v>68</v>
      </c>
      <c r="BN13" s="6" t="s">
        <v>68</v>
      </c>
      <c r="BO13" s="6">
        <v>5</v>
      </c>
      <c r="BP13" s="7" t="s">
        <v>101</v>
      </c>
      <c r="BQ13" s="13">
        <v>0.95437105499999997</v>
      </c>
    </row>
    <row r="14" spans="2:69" ht="15.6" customHeight="1" x14ac:dyDescent="0.2">
      <c r="B14" s="5" t="s">
        <v>102</v>
      </c>
      <c r="C14" s="6" t="s">
        <v>79</v>
      </c>
      <c r="D14" s="7" t="s">
        <v>98</v>
      </c>
      <c r="E14" s="8">
        <v>-33.965888760490898</v>
      </c>
      <c r="F14" s="8">
        <v>151.06260453605199</v>
      </c>
      <c r="G14" s="8">
        <v>-33.976988929290698</v>
      </c>
      <c r="H14" s="8">
        <v>151.11550424008499</v>
      </c>
      <c r="I14" s="5" t="s">
        <v>103</v>
      </c>
      <c r="J14" s="6" t="s">
        <v>73</v>
      </c>
      <c r="K14" s="57"/>
      <c r="L14" s="59"/>
      <c r="M14" s="5">
        <v>28.3</v>
      </c>
      <c r="N14" s="5">
        <v>28.3</v>
      </c>
      <c r="O14" s="5">
        <v>28.3</v>
      </c>
      <c r="P14" s="5">
        <v>28.3</v>
      </c>
      <c r="Q14" s="5">
        <v>28.3</v>
      </c>
      <c r="R14" s="11">
        <f t="shared" si="3"/>
        <v>27.008700856499999</v>
      </c>
      <c r="S14" s="11">
        <f t="shared" si="0"/>
        <v>27.008700856499999</v>
      </c>
      <c r="T14" s="11">
        <f t="shared" si="0"/>
        <v>27.008700856499999</v>
      </c>
      <c r="U14" s="11">
        <f t="shared" si="0"/>
        <v>27.008700856499999</v>
      </c>
      <c r="V14" s="11">
        <f t="shared" si="0"/>
        <v>27.008700856499999</v>
      </c>
      <c r="W14" s="5">
        <v>25.2</v>
      </c>
      <c r="X14" s="5">
        <v>26.1</v>
      </c>
      <c r="Y14" s="5">
        <v>26.7</v>
      </c>
      <c r="Z14" s="5">
        <v>27.7</v>
      </c>
      <c r="AA14" s="5">
        <v>27.5</v>
      </c>
      <c r="AB14" s="29" t="s">
        <v>68</v>
      </c>
      <c r="AC14" s="29" t="s">
        <v>68</v>
      </c>
      <c r="AD14" s="29" t="s">
        <v>68</v>
      </c>
      <c r="AE14" s="29" t="s">
        <v>68</v>
      </c>
      <c r="AF14" s="29" t="s">
        <v>68</v>
      </c>
      <c r="AG14" s="11">
        <f t="shared" si="6"/>
        <v>24.050150585999997</v>
      </c>
      <c r="AH14" s="11">
        <f t="shared" si="1"/>
        <v>24.9090845355</v>
      </c>
      <c r="AI14" s="11">
        <f t="shared" si="1"/>
        <v>25.481707168499998</v>
      </c>
      <c r="AJ14" s="11">
        <f t="shared" si="1"/>
        <v>26.436078223499997</v>
      </c>
      <c r="AK14" s="11">
        <f t="shared" si="1"/>
        <v>26.2452040125</v>
      </c>
      <c r="AL14" s="31" t="s">
        <v>68</v>
      </c>
      <c r="AM14" s="31" t="s">
        <v>68</v>
      </c>
      <c r="AN14" s="31" t="s">
        <v>68</v>
      </c>
      <c r="AO14" s="31" t="s">
        <v>68</v>
      </c>
      <c r="AP14" s="31" t="s">
        <v>68</v>
      </c>
      <c r="AQ14" s="18" t="s">
        <v>74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0" t="s">
        <v>104</v>
      </c>
      <c r="AX14" s="61"/>
      <c r="AY14" s="61"/>
      <c r="AZ14" s="61"/>
      <c r="BA14" s="62"/>
      <c r="BB14" s="6" t="s">
        <v>100</v>
      </c>
      <c r="BC14" s="55"/>
      <c r="BD14" s="55"/>
      <c r="BE14" s="41"/>
      <c r="BF14" s="41"/>
      <c r="BG14" s="43"/>
      <c r="BH14" s="45"/>
      <c r="BI14" s="47"/>
      <c r="BJ14" s="49"/>
      <c r="BK14" s="6">
        <v>11.2</v>
      </c>
      <c r="BL14" s="12">
        <f t="shared" si="7"/>
        <v>10.688955815999998</v>
      </c>
      <c r="BM14" s="6" t="s">
        <v>68</v>
      </c>
      <c r="BN14" s="6" t="s">
        <v>68</v>
      </c>
      <c r="BO14" s="6">
        <v>5</v>
      </c>
      <c r="BP14" s="7" t="s">
        <v>101</v>
      </c>
      <c r="BQ14" s="13">
        <v>0.95437105499999997</v>
      </c>
    </row>
    <row r="15" spans="2:69" x14ac:dyDescent="0.2">
      <c r="B15" s="5" t="s">
        <v>105</v>
      </c>
      <c r="C15" s="6" t="s">
        <v>62</v>
      </c>
      <c r="D15" s="7" t="s">
        <v>106</v>
      </c>
      <c r="E15" s="8">
        <v>-33.817087198134203</v>
      </c>
      <c r="F15" s="8">
        <v>151.18545255474899</v>
      </c>
      <c r="G15" s="8">
        <v>-33.817087198134203</v>
      </c>
      <c r="H15" s="8">
        <v>151.18545255474899</v>
      </c>
      <c r="I15" s="5" t="s">
        <v>107</v>
      </c>
      <c r="J15" s="6" t="s">
        <v>108</v>
      </c>
      <c r="K15" s="9">
        <v>23746</v>
      </c>
      <c r="L15" s="10">
        <v>0.87562225745787081</v>
      </c>
      <c r="M15" s="5">
        <v>225.4</v>
      </c>
      <c r="N15" s="5">
        <v>225.4</v>
      </c>
      <c r="O15" s="5">
        <v>225.4</v>
      </c>
      <c r="P15" s="5">
        <v>225.4</v>
      </c>
      <c r="Q15" s="5">
        <v>225.4</v>
      </c>
      <c r="R15" s="11">
        <f t="shared" si="3"/>
        <v>224.50758324680001</v>
      </c>
      <c r="S15" s="11">
        <f t="shared" si="0"/>
        <v>224.50758324680001</v>
      </c>
      <c r="T15" s="11">
        <f t="shared" si="0"/>
        <v>224.50758324680001</v>
      </c>
      <c r="U15" s="11">
        <f t="shared" si="0"/>
        <v>224.50758324680001</v>
      </c>
      <c r="V15" s="11">
        <f t="shared" si="0"/>
        <v>224.50758324680001</v>
      </c>
      <c r="W15" s="5">
        <v>135.1</v>
      </c>
      <c r="X15" s="5">
        <v>138.30000000000001</v>
      </c>
      <c r="Y15" s="5">
        <v>148.69999999999999</v>
      </c>
      <c r="Z15" s="5">
        <v>164.7</v>
      </c>
      <c r="AA15" s="5">
        <v>179.7</v>
      </c>
      <c r="AB15" s="30">
        <v>144.19999999999999</v>
      </c>
      <c r="AC15" s="30">
        <v>147.4</v>
      </c>
      <c r="AD15" s="30">
        <v>157.69999999999999</v>
      </c>
      <c r="AE15" s="30">
        <v>173.8</v>
      </c>
      <c r="AF15" s="30">
        <v>188.7</v>
      </c>
      <c r="AG15" s="11">
        <f>W15*$BQ15</f>
        <v>134.5651042442</v>
      </c>
      <c r="AH15" s="11">
        <f t="shared" si="1"/>
        <v>137.75243461860001</v>
      </c>
      <c r="AI15" s="11">
        <f t="shared" si="1"/>
        <v>148.11125833539998</v>
      </c>
      <c r="AJ15" s="11">
        <f t="shared" si="1"/>
        <v>164.04791020740001</v>
      </c>
      <c r="AK15" s="11">
        <f t="shared" si="1"/>
        <v>178.98852133739999</v>
      </c>
      <c r="AL15" s="31">
        <f t="shared" si="1"/>
        <v>143.62907499639999</v>
      </c>
      <c r="AM15" s="31">
        <f t="shared" si="1"/>
        <v>146.8164053708</v>
      </c>
      <c r="AN15" s="31">
        <f t="shared" si="1"/>
        <v>157.07562501339999</v>
      </c>
      <c r="AO15" s="31">
        <f t="shared" si="1"/>
        <v>173.11188095960003</v>
      </c>
      <c r="AP15" s="31">
        <f t="shared" si="1"/>
        <v>187.95288801539999</v>
      </c>
      <c r="AQ15" s="18" t="s">
        <v>74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22">
        <v>4.2</v>
      </c>
      <c r="AX15" s="22">
        <v>5.3</v>
      </c>
      <c r="AY15" s="22">
        <v>7</v>
      </c>
      <c r="AZ15" s="22">
        <v>6</v>
      </c>
      <c r="BA15" s="23">
        <v>8.4</v>
      </c>
      <c r="BB15" s="6" t="s">
        <v>109</v>
      </c>
      <c r="BC15" s="21">
        <v>23.1</v>
      </c>
      <c r="BD15" s="15">
        <v>0.12</v>
      </c>
      <c r="BE15" s="16">
        <v>0.3</v>
      </c>
      <c r="BF15" s="16">
        <v>0.1</v>
      </c>
      <c r="BG15" s="17">
        <v>46631</v>
      </c>
      <c r="BH15" s="18" t="s">
        <v>68</v>
      </c>
      <c r="BI15" s="18" t="s">
        <v>68</v>
      </c>
      <c r="BJ15" s="21">
        <f>BC15*0.0344/(1+0.0344)</f>
        <v>0.76821345707656619</v>
      </c>
      <c r="BK15" s="6">
        <v>17.5</v>
      </c>
      <c r="BL15" s="12">
        <f t="shared" si="7"/>
        <v>17.430712985</v>
      </c>
      <c r="BM15" s="6" t="s">
        <v>68</v>
      </c>
      <c r="BN15" s="6" t="s">
        <v>68</v>
      </c>
      <c r="BO15" s="6">
        <v>6</v>
      </c>
      <c r="BP15" s="7" t="s">
        <v>110</v>
      </c>
      <c r="BQ15" s="13">
        <v>0.99604074200000003</v>
      </c>
    </row>
    <row r="16" spans="2:69" x14ac:dyDescent="0.2">
      <c r="B16" s="5" t="s">
        <v>111</v>
      </c>
      <c r="C16" s="6" t="s">
        <v>62</v>
      </c>
      <c r="D16" s="7" t="s">
        <v>106</v>
      </c>
      <c r="E16" s="8">
        <v>-32.935147000000001</v>
      </c>
      <c r="F16" s="8">
        <v>151.73645999999999</v>
      </c>
      <c r="G16" s="8">
        <v>-32.935147000000001</v>
      </c>
      <c r="H16" s="8">
        <v>151.73645999999999</v>
      </c>
      <c r="I16" s="5" t="s">
        <v>112</v>
      </c>
      <c r="J16" s="6" t="s">
        <v>108</v>
      </c>
      <c r="K16" s="9">
        <v>47596</v>
      </c>
      <c r="L16" s="10">
        <v>0.88529285940144709</v>
      </c>
      <c r="M16" s="5">
        <v>274.39999999999998</v>
      </c>
      <c r="N16" s="5">
        <v>274.39999999999998</v>
      </c>
      <c r="O16" s="5">
        <v>274.39999999999998</v>
      </c>
      <c r="P16" s="5">
        <v>274.39999999999998</v>
      </c>
      <c r="Q16" s="5">
        <v>274.39999999999998</v>
      </c>
      <c r="R16" s="11">
        <f t="shared" si="3"/>
        <v>266.16799999999995</v>
      </c>
      <c r="S16" s="11">
        <f t="shared" si="0"/>
        <v>266.16799999999995</v>
      </c>
      <c r="T16" s="11">
        <f t="shared" si="0"/>
        <v>266.16799999999995</v>
      </c>
      <c r="U16" s="11">
        <f t="shared" si="0"/>
        <v>266.16799999999995</v>
      </c>
      <c r="V16" s="11">
        <f t="shared" si="0"/>
        <v>266.16799999999995</v>
      </c>
      <c r="W16" s="11">
        <v>156.03800000000001</v>
      </c>
      <c r="X16" s="11">
        <v>154.57230000000001</v>
      </c>
      <c r="Y16" s="11">
        <v>153.31479999999999</v>
      </c>
      <c r="Z16" s="11">
        <v>152.1908</v>
      </c>
      <c r="AA16" s="11">
        <v>151.5514</v>
      </c>
      <c r="AB16" s="29">
        <v>181.67490000000001</v>
      </c>
      <c r="AC16" s="29">
        <v>180.0752</v>
      </c>
      <c r="AD16" s="29">
        <v>178.74690000000001</v>
      </c>
      <c r="AE16" s="29">
        <v>177.6147</v>
      </c>
      <c r="AF16" s="29">
        <v>176.97059999999999</v>
      </c>
      <c r="AG16" s="11">
        <f>W16*$BQ16</f>
        <v>151.35686000000001</v>
      </c>
      <c r="AH16" s="11">
        <f t="shared" si="1"/>
        <v>149.93513100000001</v>
      </c>
      <c r="AI16" s="11">
        <f t="shared" si="1"/>
        <v>148.71535599999999</v>
      </c>
      <c r="AJ16" s="11">
        <f t="shared" si="1"/>
        <v>147.62507599999998</v>
      </c>
      <c r="AK16" s="11">
        <f t="shared" si="1"/>
        <v>147.00485799999998</v>
      </c>
      <c r="AL16" s="31">
        <f t="shared" si="1"/>
        <v>176.22465299999999</v>
      </c>
      <c r="AM16" s="31">
        <f t="shared" si="1"/>
        <v>174.672944</v>
      </c>
      <c r="AN16" s="31">
        <f t="shared" si="1"/>
        <v>173.38449299999999</v>
      </c>
      <c r="AO16" s="31">
        <f t="shared" si="1"/>
        <v>172.286259</v>
      </c>
      <c r="AP16" s="31">
        <f t="shared" si="1"/>
        <v>171.66148199999998</v>
      </c>
      <c r="AQ16" s="18" t="s">
        <v>74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0.63</v>
      </c>
      <c r="AX16" s="6">
        <v>0.63</v>
      </c>
      <c r="AY16" s="6">
        <v>0.65</v>
      </c>
      <c r="AZ16" s="6">
        <v>0.66</v>
      </c>
      <c r="BA16" s="6">
        <v>0.67</v>
      </c>
      <c r="BB16" s="6" t="s">
        <v>113</v>
      </c>
      <c r="BC16" s="5"/>
      <c r="BD16" s="5"/>
      <c r="BE16" s="5"/>
      <c r="BF16" s="5"/>
      <c r="BG16" s="24"/>
      <c r="BH16" s="18" t="s">
        <v>68</v>
      </c>
      <c r="BI16" s="18" t="s">
        <v>68</v>
      </c>
      <c r="BJ16" s="21">
        <f>BC16*0.0344/(1+0.0344)</f>
        <v>0</v>
      </c>
      <c r="BK16" s="6">
        <v>30.2</v>
      </c>
      <c r="BL16" s="6">
        <f>BK16*$BQ16</f>
        <v>29.293999999999997</v>
      </c>
      <c r="BM16" s="6" t="s">
        <v>68</v>
      </c>
      <c r="BN16" s="6" t="s">
        <v>68</v>
      </c>
      <c r="BO16" s="6"/>
      <c r="BP16" s="7" t="s">
        <v>114</v>
      </c>
      <c r="BQ16" s="13">
        <v>0.97</v>
      </c>
    </row>
    <row r="17" spans="2:69" x14ac:dyDescent="0.2">
      <c r="B17" s="6"/>
      <c r="C17" s="6"/>
      <c r="D17" s="7"/>
      <c r="E17" s="6"/>
      <c r="F17" s="6"/>
      <c r="G17" s="6"/>
      <c r="H17" s="6"/>
      <c r="I17" s="6"/>
      <c r="J17" s="6"/>
      <c r="K17" s="6"/>
      <c r="L17" s="2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26"/>
      <c r="BI17" s="26"/>
      <c r="BJ17" s="26"/>
      <c r="BK17" s="6"/>
      <c r="BL17" s="6"/>
      <c r="BM17" s="6"/>
      <c r="BN17" s="6"/>
      <c r="BO17" s="6"/>
      <c r="BP17" s="7"/>
      <c r="BQ17" s="6"/>
    </row>
    <row r="18" spans="2:69" x14ac:dyDescent="0.2">
      <c r="B18" s="6"/>
      <c r="C18" s="6"/>
      <c r="D18" s="7"/>
      <c r="E18" s="6"/>
      <c r="F18" s="6"/>
      <c r="G18" s="6"/>
      <c r="H18" s="6"/>
      <c r="I18" s="6"/>
      <c r="J18" s="6"/>
      <c r="K18" s="6"/>
      <c r="L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26"/>
      <c r="BI18" s="26"/>
      <c r="BJ18" s="26"/>
      <c r="BK18" s="6"/>
      <c r="BL18" s="6"/>
      <c r="BM18" s="6"/>
      <c r="BN18" s="6"/>
      <c r="BO18" s="6"/>
      <c r="BP18" s="7"/>
      <c r="BQ18" s="6"/>
    </row>
    <row r="20" spans="2:69" x14ac:dyDescent="0.2">
      <c r="BD20" s="27"/>
    </row>
    <row r="21" spans="2:69" x14ac:dyDescent="0.2">
      <c r="BD21" s="28"/>
    </row>
    <row r="22" spans="2:69" x14ac:dyDescent="0.2">
      <c r="BD22" s="28"/>
    </row>
    <row r="23" spans="2:69" x14ac:dyDescent="0.2">
      <c r="BD23" s="28"/>
    </row>
    <row r="24" spans="2:69" x14ac:dyDescent="0.2">
      <c r="BD24" s="28"/>
    </row>
    <row r="25" spans="2:69" x14ac:dyDescent="0.2">
      <c r="BD25" s="28"/>
    </row>
    <row r="26" spans="2:69" x14ac:dyDescent="0.2">
      <c r="BD26" s="28"/>
    </row>
    <row r="27" spans="2:69" x14ac:dyDescent="0.2">
      <c r="BD27" s="28"/>
    </row>
    <row r="28" spans="2:69" x14ac:dyDescent="0.2">
      <c r="BD28" s="28"/>
    </row>
    <row r="29" spans="2:69" x14ac:dyDescent="0.2">
      <c r="BD29" s="28"/>
    </row>
  </sheetData>
  <mergeCells count="36">
    <mergeCell ref="BK7:BL7"/>
    <mergeCell ref="AW8:BA8"/>
    <mergeCell ref="BK8:BL8"/>
    <mergeCell ref="BC6:BC8"/>
    <mergeCell ref="BD6:BD8"/>
    <mergeCell ref="BE6:BE8"/>
    <mergeCell ref="BF6:BF8"/>
    <mergeCell ref="BG6:BG8"/>
    <mergeCell ref="BH6:BH8"/>
    <mergeCell ref="BI6:BI8"/>
    <mergeCell ref="BJ6:BJ8"/>
    <mergeCell ref="K7:K8"/>
    <mergeCell ref="L7:L8"/>
    <mergeCell ref="AW7:BA7"/>
    <mergeCell ref="K11:K12"/>
    <mergeCell ref="L11:L12"/>
    <mergeCell ref="K13:K14"/>
    <mergeCell ref="L13:L14"/>
    <mergeCell ref="BC13:BC14"/>
    <mergeCell ref="BD13:BD14"/>
    <mergeCell ref="BE13:BE14"/>
    <mergeCell ref="AW14:BA14"/>
    <mergeCell ref="BG11:BG12"/>
    <mergeCell ref="BH11:BH12"/>
    <mergeCell ref="BI11:BI12"/>
    <mergeCell ref="BJ11:BJ12"/>
    <mergeCell ref="AW12:BA12"/>
    <mergeCell ref="BF11:BF12"/>
    <mergeCell ref="BC11:BC12"/>
    <mergeCell ref="BD11:BD12"/>
    <mergeCell ref="BE11:BE12"/>
    <mergeCell ref="BF13:BF14"/>
    <mergeCell ref="BG13:BG14"/>
    <mergeCell ref="BH13:BH14"/>
    <mergeCell ref="BI13:BI14"/>
    <mergeCell ref="BJ13:BJ14"/>
  </mergeCells>
  <pageMargins left="0.7" right="0.7" top="0.75" bottom="0.75" header="0.3" footer="0.3"/>
  <headerFooter>
    <oddFooter>&amp;L_x000D_&amp;1#&amp;"Calibri"&amp;8&amp;K000000 For Official use only</oddFooter>
  </headerFooter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2AA9-70E3-45AC-AC63-7117963B5917}">
  <dimension ref="B2:CN32"/>
  <sheetViews>
    <sheetView zoomScale="70" zoomScaleNormal="70" workbookViewId="0">
      <selection activeCell="B5" sqref="B5"/>
    </sheetView>
  </sheetViews>
  <sheetFormatPr defaultColWidth="12.5703125" defaultRowHeight="14.25" x14ac:dyDescent="0.2"/>
  <cols>
    <col min="1" max="1" width="4.140625" style="1" customWidth="1"/>
    <col min="2" max="2" width="57.7109375" style="1" customWidth="1"/>
    <col min="3" max="3" width="33.28515625" style="1" customWidth="1"/>
    <col min="4" max="4" width="16.7109375" style="1" customWidth="1"/>
    <col min="5" max="5" width="16.85546875" style="1" customWidth="1"/>
    <col min="6" max="6" width="19.7109375" style="1" customWidth="1"/>
    <col min="7" max="7" width="16.28515625" style="1" customWidth="1"/>
    <col min="8" max="17" width="20.140625" style="1" customWidth="1"/>
    <col min="18" max="37" width="22.42578125" style="1" customWidth="1"/>
    <col min="38" max="38" width="12.42578125" style="1" customWidth="1"/>
    <col min="39" max="58" width="21.42578125" style="1" customWidth="1"/>
    <col min="59" max="68" width="18.5703125" style="1" customWidth="1"/>
    <col min="69" max="69" width="102" style="1" customWidth="1"/>
    <col min="70" max="70" width="25.5703125" style="1" customWidth="1"/>
    <col min="71" max="71" width="24.5703125" style="1" customWidth="1"/>
    <col min="72" max="72" width="20.28515625" style="1" customWidth="1"/>
    <col min="73" max="73" width="21.140625" style="1" customWidth="1"/>
    <col min="74" max="74" width="25" style="1" customWidth="1"/>
    <col min="75" max="75" width="22.42578125" style="1" customWidth="1"/>
    <col min="76" max="78" width="18.5703125" style="1" customWidth="1"/>
    <col min="79" max="88" width="22.140625" style="1" customWidth="1"/>
    <col min="89" max="89" width="12.5703125" style="1"/>
    <col min="90" max="90" width="14.85546875" style="1" customWidth="1"/>
    <col min="91" max="91" width="17.5703125" style="1" customWidth="1"/>
    <col min="92" max="16384" width="12.5703125" style="1"/>
  </cols>
  <sheetData>
    <row r="2" spans="2:92" ht="30.75" x14ac:dyDescent="0.4">
      <c r="C2" s="2" t="s">
        <v>115</v>
      </c>
    </row>
    <row r="4" spans="2:92" ht="15" thickBot="1" x14ac:dyDescent="0.25"/>
    <row r="5" spans="2:92" ht="117" x14ac:dyDescent="0.2">
      <c r="B5" s="39" t="s">
        <v>116</v>
      </c>
      <c r="C5" s="39" t="s">
        <v>117</v>
      </c>
      <c r="D5" s="39" t="s">
        <v>118</v>
      </c>
      <c r="E5" s="39" t="s">
        <v>119</v>
      </c>
      <c r="F5" s="39" t="s">
        <v>6</v>
      </c>
      <c r="G5" s="39" t="s">
        <v>120</v>
      </c>
      <c r="H5" s="39" t="s">
        <v>121</v>
      </c>
      <c r="I5" s="39" t="s">
        <v>122</v>
      </c>
      <c r="J5" s="39" t="s">
        <v>123</v>
      </c>
      <c r="K5" s="39" t="s">
        <v>124</v>
      </c>
      <c r="L5" s="39" t="s">
        <v>125</v>
      </c>
      <c r="M5" s="39" t="s">
        <v>126</v>
      </c>
      <c r="N5" s="39" t="s">
        <v>127</v>
      </c>
      <c r="O5" s="39" t="s">
        <v>128</v>
      </c>
      <c r="P5" s="39" t="s">
        <v>129</v>
      </c>
      <c r="Q5" s="39" t="s">
        <v>130</v>
      </c>
      <c r="R5" s="39" t="s">
        <v>131</v>
      </c>
      <c r="S5" s="39" t="s">
        <v>132</v>
      </c>
      <c r="T5" s="39" t="s">
        <v>133</v>
      </c>
      <c r="U5" s="39" t="s">
        <v>134</v>
      </c>
      <c r="V5" s="39" t="s">
        <v>135</v>
      </c>
      <c r="W5" s="39" t="s">
        <v>136</v>
      </c>
      <c r="X5" s="39" t="s">
        <v>137</v>
      </c>
      <c r="Y5" s="39" t="s">
        <v>138</v>
      </c>
      <c r="Z5" s="39" t="s">
        <v>139</v>
      </c>
      <c r="AA5" s="39" t="s">
        <v>140</v>
      </c>
      <c r="AB5" s="39" t="s">
        <v>141</v>
      </c>
      <c r="AC5" s="39" t="s">
        <v>142</v>
      </c>
      <c r="AD5" s="39" t="s">
        <v>143</v>
      </c>
      <c r="AE5" s="39" t="s">
        <v>144</v>
      </c>
      <c r="AF5" s="39" t="s">
        <v>145</v>
      </c>
      <c r="AG5" s="39" t="s">
        <v>146</v>
      </c>
      <c r="AH5" s="39" t="s">
        <v>147</v>
      </c>
      <c r="AI5" s="39" t="s">
        <v>148</v>
      </c>
      <c r="AJ5" s="39" t="s">
        <v>149</v>
      </c>
      <c r="AK5" s="39" t="s">
        <v>150</v>
      </c>
      <c r="AL5" s="39" t="s">
        <v>151</v>
      </c>
      <c r="AM5" s="39" t="s">
        <v>152</v>
      </c>
      <c r="AN5" s="39" t="s">
        <v>153</v>
      </c>
      <c r="AO5" s="39" t="s">
        <v>154</v>
      </c>
      <c r="AP5" s="39" t="s">
        <v>155</v>
      </c>
      <c r="AQ5" s="39" t="s">
        <v>156</v>
      </c>
      <c r="AR5" s="39" t="s">
        <v>157</v>
      </c>
      <c r="AS5" s="39" t="s">
        <v>158</v>
      </c>
      <c r="AT5" s="39" t="s">
        <v>159</v>
      </c>
      <c r="AU5" s="39" t="s">
        <v>160</v>
      </c>
      <c r="AV5" s="39" t="s">
        <v>161</v>
      </c>
      <c r="AW5" s="39" t="s">
        <v>162</v>
      </c>
      <c r="AX5" s="39" t="s">
        <v>163</v>
      </c>
      <c r="AY5" s="39" t="s">
        <v>164</v>
      </c>
      <c r="AZ5" s="39" t="s">
        <v>165</v>
      </c>
      <c r="BA5" s="39" t="s">
        <v>166</v>
      </c>
      <c r="BB5" s="39" t="s">
        <v>167</v>
      </c>
      <c r="BC5" s="39" t="s">
        <v>168</v>
      </c>
      <c r="BD5" s="39" t="s">
        <v>169</v>
      </c>
      <c r="BE5" s="39" t="s">
        <v>170</v>
      </c>
      <c r="BF5" s="39" t="s">
        <v>171</v>
      </c>
      <c r="BG5" s="39" t="s">
        <v>172</v>
      </c>
      <c r="BH5" s="39" t="s">
        <v>173</v>
      </c>
      <c r="BI5" s="39" t="s">
        <v>174</v>
      </c>
      <c r="BJ5" s="39" t="s">
        <v>175</v>
      </c>
      <c r="BK5" s="39" t="s">
        <v>176</v>
      </c>
      <c r="BL5" s="39" t="s">
        <v>177</v>
      </c>
      <c r="BM5" s="39" t="s">
        <v>178</v>
      </c>
      <c r="BN5" s="39" t="s">
        <v>179</v>
      </c>
      <c r="BO5" s="39" t="s">
        <v>180</v>
      </c>
      <c r="BP5" s="39" t="s">
        <v>181</v>
      </c>
      <c r="BQ5" s="39" t="s">
        <v>182</v>
      </c>
      <c r="BR5" s="39" t="s">
        <v>183</v>
      </c>
      <c r="BS5" s="39" t="s">
        <v>184</v>
      </c>
      <c r="BT5" s="39" t="s">
        <v>185</v>
      </c>
      <c r="BU5" s="39" t="s">
        <v>186</v>
      </c>
      <c r="BV5" s="39" t="s">
        <v>51</v>
      </c>
      <c r="BW5" s="39" t="s">
        <v>187</v>
      </c>
      <c r="BX5" s="39" t="s">
        <v>188</v>
      </c>
      <c r="BY5" s="39" t="s">
        <v>189</v>
      </c>
      <c r="BZ5" s="39" t="s">
        <v>190</v>
      </c>
      <c r="CA5" s="39" t="s">
        <v>191</v>
      </c>
      <c r="CB5" s="39" t="s">
        <v>192</v>
      </c>
      <c r="CC5" s="39" t="s">
        <v>193</v>
      </c>
      <c r="CD5" s="39" t="s">
        <v>194</v>
      </c>
      <c r="CE5" s="39" t="s">
        <v>195</v>
      </c>
      <c r="CF5" s="39" t="s">
        <v>196</v>
      </c>
      <c r="CG5" s="39" t="s">
        <v>197</v>
      </c>
      <c r="CH5" s="39" t="s">
        <v>198</v>
      </c>
      <c r="CI5" s="39" t="s">
        <v>199</v>
      </c>
      <c r="CJ5" s="39" t="s">
        <v>200</v>
      </c>
      <c r="CK5" s="39" t="s">
        <v>201</v>
      </c>
      <c r="CL5" s="39" t="s">
        <v>202</v>
      </c>
      <c r="CM5" s="39" t="s">
        <v>203</v>
      </c>
      <c r="CN5" s="39" t="s">
        <v>204</v>
      </c>
    </row>
    <row r="6" spans="2:92" x14ac:dyDescent="0.2">
      <c r="B6" s="5" t="s">
        <v>205</v>
      </c>
      <c r="C6" s="6" t="s">
        <v>206</v>
      </c>
      <c r="D6" s="6">
        <v>-33.9150144165379</v>
      </c>
      <c r="E6" s="6">
        <v>151.18719192268401</v>
      </c>
      <c r="F6" s="6">
        <v>-33.906791156528897</v>
      </c>
      <c r="G6" s="6">
        <v>151.183421903094</v>
      </c>
      <c r="H6" s="34">
        <v>97.17</v>
      </c>
      <c r="I6" s="34">
        <v>97.17</v>
      </c>
      <c r="J6" s="34">
        <v>97.17</v>
      </c>
      <c r="K6" s="34">
        <v>97.17</v>
      </c>
      <c r="L6" s="34">
        <v>97.17</v>
      </c>
      <c r="M6" s="34">
        <v>97.17</v>
      </c>
      <c r="N6" s="34">
        <v>97.17</v>
      </c>
      <c r="O6" s="34">
        <v>97.17</v>
      </c>
      <c r="P6" s="34">
        <v>97.17</v>
      </c>
      <c r="Q6" s="34">
        <v>97.17</v>
      </c>
      <c r="R6" s="34">
        <v>58.863401192931427</v>
      </c>
      <c r="S6" s="34">
        <v>65.011152889331228</v>
      </c>
      <c r="T6" s="34">
        <v>53.9</v>
      </c>
      <c r="U6" s="34">
        <v>62.4</v>
      </c>
      <c r="V6" s="34">
        <v>67.8</v>
      </c>
      <c r="W6" s="34">
        <v>58.7</v>
      </c>
      <c r="X6" s="34">
        <v>57.7</v>
      </c>
      <c r="Y6" s="34">
        <v>55.7</v>
      </c>
      <c r="Z6" s="34">
        <v>58.4</v>
      </c>
      <c r="AA6" s="34">
        <v>58.4</v>
      </c>
      <c r="AB6" s="34" t="s">
        <v>68</v>
      </c>
      <c r="AC6" s="34" t="s">
        <v>68</v>
      </c>
      <c r="AD6" s="34" t="s">
        <v>68</v>
      </c>
      <c r="AE6" s="34" t="s">
        <v>68</v>
      </c>
      <c r="AF6" s="34" t="s">
        <v>68</v>
      </c>
      <c r="AG6" s="34" t="s">
        <v>68</v>
      </c>
      <c r="AH6" s="34" t="s">
        <v>68</v>
      </c>
      <c r="AI6" s="34" t="s">
        <v>68</v>
      </c>
      <c r="AJ6" s="34" t="s">
        <v>68</v>
      </c>
      <c r="AK6" s="34" t="s">
        <v>68</v>
      </c>
      <c r="AL6" s="32" t="s">
        <v>91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2">
        <v>0</v>
      </c>
      <c r="BP6" s="32">
        <v>0</v>
      </c>
      <c r="BQ6" s="32" t="s">
        <v>207</v>
      </c>
      <c r="BR6" s="77">
        <v>20.3</v>
      </c>
      <c r="BS6" s="77">
        <v>0.1</v>
      </c>
      <c r="BT6" s="79">
        <v>0.3</v>
      </c>
      <c r="BU6" s="42">
        <v>47362</v>
      </c>
      <c r="BV6" s="81" t="s">
        <v>68</v>
      </c>
      <c r="BW6" s="81">
        <f>SUM(BR6:BR13)*0.0344/(1+0.0344)</f>
        <v>0.93216550657385933</v>
      </c>
      <c r="BX6" s="32">
        <v>97.17</v>
      </c>
      <c r="BY6" s="32">
        <v>97.17</v>
      </c>
      <c r="BZ6" s="32">
        <v>97.17</v>
      </c>
      <c r="CA6" s="32">
        <v>4474650.6061896179</v>
      </c>
      <c r="CB6" s="32">
        <v>4823735.2552176528</v>
      </c>
      <c r="CC6" s="32">
        <v>5201459.7473378656</v>
      </c>
      <c r="CD6" s="32">
        <v>5610660.6611033306</v>
      </c>
      <c r="CE6" s="32">
        <v>6053347.7232933398</v>
      </c>
      <c r="CF6" s="32">
        <v>6532982.4299609503</v>
      </c>
      <c r="CG6" s="32">
        <v>7049142.2518191049</v>
      </c>
      <c r="CH6" s="32">
        <v>7605376.9450184768</v>
      </c>
      <c r="CI6" s="32">
        <v>8204073.4791711885</v>
      </c>
      <c r="CJ6" s="32">
        <v>8849546.7987803128</v>
      </c>
      <c r="CK6" s="6">
        <v>46025</v>
      </c>
      <c r="CL6" s="32">
        <v>0</v>
      </c>
      <c r="CM6" s="32">
        <v>0</v>
      </c>
      <c r="CN6" s="6">
        <v>1</v>
      </c>
    </row>
    <row r="7" spans="2:92" x14ac:dyDescent="0.2">
      <c r="B7" s="5" t="s">
        <v>208</v>
      </c>
      <c r="C7" s="6" t="s">
        <v>206</v>
      </c>
      <c r="D7" s="6">
        <v>-33.9150144165379</v>
      </c>
      <c r="E7" s="6">
        <v>151.18719192268401</v>
      </c>
      <c r="F7" s="6">
        <v>-33.906791156528897</v>
      </c>
      <c r="G7" s="6">
        <v>151.183421903094</v>
      </c>
      <c r="H7" s="34">
        <v>97.17</v>
      </c>
      <c r="I7" s="34">
        <v>97.17</v>
      </c>
      <c r="J7" s="34">
        <v>97.17</v>
      </c>
      <c r="K7" s="34">
        <v>97.17</v>
      </c>
      <c r="L7" s="34">
        <v>97.17</v>
      </c>
      <c r="M7" s="34">
        <v>97.17</v>
      </c>
      <c r="N7" s="34">
        <v>97.17</v>
      </c>
      <c r="O7" s="34">
        <v>97.17</v>
      </c>
      <c r="P7" s="34">
        <v>97.17</v>
      </c>
      <c r="Q7" s="34">
        <v>97.17</v>
      </c>
      <c r="R7" s="34">
        <v>59.300084316972097</v>
      </c>
      <c r="S7" s="34">
        <v>65.503893014079708</v>
      </c>
      <c r="T7" s="34">
        <v>54.2</v>
      </c>
      <c r="U7" s="34">
        <v>62.9</v>
      </c>
      <c r="V7" s="34">
        <v>68.400000000000006</v>
      </c>
      <c r="W7" s="34">
        <v>59</v>
      </c>
      <c r="X7" s="34">
        <v>58.1</v>
      </c>
      <c r="Y7" s="34">
        <v>56.2</v>
      </c>
      <c r="Z7" s="34">
        <v>59</v>
      </c>
      <c r="AA7" s="34">
        <v>59</v>
      </c>
      <c r="AB7" s="34" t="s">
        <v>68</v>
      </c>
      <c r="AC7" s="34" t="s">
        <v>68</v>
      </c>
      <c r="AD7" s="34" t="s">
        <v>68</v>
      </c>
      <c r="AE7" s="34" t="s">
        <v>68</v>
      </c>
      <c r="AF7" s="34" t="s">
        <v>68</v>
      </c>
      <c r="AG7" s="34" t="s">
        <v>68</v>
      </c>
      <c r="AH7" s="34" t="s">
        <v>68</v>
      </c>
      <c r="AI7" s="34" t="s">
        <v>68</v>
      </c>
      <c r="AJ7" s="34" t="s">
        <v>68</v>
      </c>
      <c r="AK7" s="34" t="s">
        <v>68</v>
      </c>
      <c r="AL7" s="32" t="s">
        <v>91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74" t="s">
        <v>209</v>
      </c>
      <c r="BH7" s="75"/>
      <c r="BI7" s="75"/>
      <c r="BJ7" s="75"/>
      <c r="BK7" s="75"/>
      <c r="BL7" s="75"/>
      <c r="BM7" s="75"/>
      <c r="BN7" s="75"/>
      <c r="BO7" s="75"/>
      <c r="BP7" s="76"/>
      <c r="BQ7" s="32" t="s">
        <v>207</v>
      </c>
      <c r="BR7" s="78"/>
      <c r="BS7" s="78"/>
      <c r="BT7" s="80"/>
      <c r="BU7" s="43"/>
      <c r="BV7" s="82"/>
      <c r="BW7" s="82"/>
      <c r="BX7" s="32">
        <v>97.17</v>
      </c>
      <c r="BY7" s="32">
        <v>97.17</v>
      </c>
      <c r="BZ7" s="32">
        <v>97.17</v>
      </c>
      <c r="CA7" s="74" t="s">
        <v>209</v>
      </c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6"/>
      <c r="CN7" s="6">
        <v>1</v>
      </c>
    </row>
    <row r="8" spans="2:92" ht="15" customHeight="1" x14ac:dyDescent="0.2">
      <c r="B8" s="5" t="s">
        <v>210</v>
      </c>
      <c r="C8" s="6" t="s">
        <v>206</v>
      </c>
      <c r="D8" s="6">
        <v>-33.9150144165379</v>
      </c>
      <c r="E8" s="6">
        <v>151.18719192268401</v>
      </c>
      <c r="F8" s="6">
        <v>-33.911846687937498</v>
      </c>
      <c r="G8" s="6">
        <v>151.16239750643101</v>
      </c>
      <c r="H8" s="34">
        <v>99.45</v>
      </c>
      <c r="I8" s="34">
        <v>99.45</v>
      </c>
      <c r="J8" s="34">
        <v>99.45</v>
      </c>
      <c r="K8" s="34">
        <v>99.45</v>
      </c>
      <c r="L8" s="34">
        <v>99.45</v>
      </c>
      <c r="M8" s="34">
        <v>99.45</v>
      </c>
      <c r="N8" s="34">
        <v>99.45</v>
      </c>
      <c r="O8" s="34">
        <v>99.45</v>
      </c>
      <c r="P8" s="34">
        <v>99.45</v>
      </c>
      <c r="Q8" s="34">
        <v>99.45</v>
      </c>
      <c r="R8" s="34">
        <v>68.644956114779475</v>
      </c>
      <c r="S8" s="34">
        <v>75.366371811305868</v>
      </c>
      <c r="T8" s="34">
        <v>63.7</v>
      </c>
      <c r="U8" s="34">
        <v>72.2</v>
      </c>
      <c r="V8" s="34">
        <v>78.2</v>
      </c>
      <c r="W8" s="34">
        <v>68.400000000000006</v>
      </c>
      <c r="X8" s="34">
        <v>68.2</v>
      </c>
      <c r="Y8" s="34">
        <v>66.5</v>
      </c>
      <c r="Z8" s="34">
        <v>69.400000000000006</v>
      </c>
      <c r="AA8" s="34">
        <v>70.2</v>
      </c>
      <c r="AB8" s="34" t="s">
        <v>68</v>
      </c>
      <c r="AC8" s="34" t="s">
        <v>68</v>
      </c>
      <c r="AD8" s="34" t="s">
        <v>68</v>
      </c>
      <c r="AE8" s="34" t="s">
        <v>68</v>
      </c>
      <c r="AF8" s="34" t="s">
        <v>68</v>
      </c>
      <c r="AG8" s="34" t="s">
        <v>68</v>
      </c>
      <c r="AH8" s="34" t="s">
        <v>68</v>
      </c>
      <c r="AI8" s="34" t="s">
        <v>68</v>
      </c>
      <c r="AJ8" s="34" t="s">
        <v>68</v>
      </c>
      <c r="AK8" s="34" t="s">
        <v>68</v>
      </c>
      <c r="AL8" s="32" t="s">
        <v>91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</v>
      </c>
      <c r="BG8" s="74" t="s">
        <v>209</v>
      </c>
      <c r="BH8" s="75"/>
      <c r="BI8" s="75"/>
      <c r="BJ8" s="75"/>
      <c r="BK8" s="75"/>
      <c r="BL8" s="75"/>
      <c r="BM8" s="75"/>
      <c r="BN8" s="75"/>
      <c r="BO8" s="75"/>
      <c r="BP8" s="76"/>
      <c r="BQ8" s="32" t="s">
        <v>211</v>
      </c>
      <c r="BR8" s="77">
        <v>1.03</v>
      </c>
      <c r="BS8" s="77">
        <v>0.01</v>
      </c>
      <c r="BT8" s="79">
        <v>0.3</v>
      </c>
      <c r="BU8" s="42">
        <v>46997</v>
      </c>
      <c r="BV8" s="82"/>
      <c r="BW8" s="82"/>
      <c r="BX8" s="32">
        <v>99.45</v>
      </c>
      <c r="BY8" s="32">
        <v>99.45</v>
      </c>
      <c r="BZ8" s="32">
        <v>99.45</v>
      </c>
      <c r="CA8" s="74" t="s">
        <v>209</v>
      </c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6"/>
      <c r="CN8" s="6">
        <v>2</v>
      </c>
    </row>
    <row r="9" spans="2:92" x14ac:dyDescent="0.2">
      <c r="B9" s="5" t="s">
        <v>212</v>
      </c>
      <c r="C9" s="6" t="s">
        <v>206</v>
      </c>
      <c r="D9" s="6">
        <v>-33.9150144165379</v>
      </c>
      <c r="E9" s="6">
        <v>151.18719192268401</v>
      </c>
      <c r="F9" s="6">
        <v>-33.911846687937498</v>
      </c>
      <c r="G9" s="6">
        <v>151.16239750643101</v>
      </c>
      <c r="H9" s="34">
        <v>99.45</v>
      </c>
      <c r="I9" s="34">
        <v>99.45</v>
      </c>
      <c r="J9" s="34">
        <v>99.45</v>
      </c>
      <c r="K9" s="34">
        <v>99.45</v>
      </c>
      <c r="L9" s="34">
        <v>99.45</v>
      </c>
      <c r="M9" s="34">
        <v>99.45</v>
      </c>
      <c r="N9" s="34">
        <v>99.45</v>
      </c>
      <c r="O9" s="34">
        <v>99.45</v>
      </c>
      <c r="P9" s="34">
        <v>99.45</v>
      </c>
      <c r="Q9" s="34">
        <v>99.45</v>
      </c>
      <c r="R9" s="34">
        <v>87.49611419943173</v>
      </c>
      <c r="S9" s="34">
        <v>92.942831891437436</v>
      </c>
      <c r="T9" s="34">
        <v>86.9</v>
      </c>
      <c r="U9" s="34">
        <v>90.8</v>
      </c>
      <c r="V9" s="34">
        <v>97.7</v>
      </c>
      <c r="W9" s="34">
        <v>89.6</v>
      </c>
      <c r="X9" s="34">
        <v>89.8</v>
      </c>
      <c r="Y9" s="34">
        <v>89.4</v>
      </c>
      <c r="Z9" s="34">
        <v>92.7</v>
      </c>
      <c r="AA9" s="34">
        <v>95.5</v>
      </c>
      <c r="AB9" s="34" t="s">
        <v>68</v>
      </c>
      <c r="AC9" s="34" t="s">
        <v>68</v>
      </c>
      <c r="AD9" s="34" t="s">
        <v>68</v>
      </c>
      <c r="AE9" s="34" t="s">
        <v>68</v>
      </c>
      <c r="AF9" s="34" t="s">
        <v>68</v>
      </c>
      <c r="AG9" s="34" t="s">
        <v>68</v>
      </c>
      <c r="AH9" s="34" t="s">
        <v>68</v>
      </c>
      <c r="AI9" s="34" t="s">
        <v>68</v>
      </c>
      <c r="AJ9" s="34" t="s">
        <v>68</v>
      </c>
      <c r="AK9" s="34" t="s">
        <v>68</v>
      </c>
      <c r="AL9" s="32" t="s">
        <v>91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74" t="s">
        <v>209</v>
      </c>
      <c r="BH9" s="75"/>
      <c r="BI9" s="75"/>
      <c r="BJ9" s="75"/>
      <c r="BK9" s="75"/>
      <c r="BL9" s="75"/>
      <c r="BM9" s="75"/>
      <c r="BN9" s="75"/>
      <c r="BO9" s="75"/>
      <c r="BP9" s="76"/>
      <c r="BQ9" s="32" t="s">
        <v>213</v>
      </c>
      <c r="BR9" s="78"/>
      <c r="BS9" s="78"/>
      <c r="BT9" s="80"/>
      <c r="BU9" s="43"/>
      <c r="BV9" s="82"/>
      <c r="BW9" s="82"/>
      <c r="BX9" s="32">
        <v>99.45</v>
      </c>
      <c r="BY9" s="32">
        <v>99.45</v>
      </c>
      <c r="BZ9" s="32">
        <v>99.45</v>
      </c>
      <c r="CA9" s="74" t="s">
        <v>209</v>
      </c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6"/>
      <c r="CN9" s="6">
        <v>2</v>
      </c>
    </row>
    <row r="10" spans="2:92" x14ac:dyDescent="0.2">
      <c r="B10" s="5" t="s">
        <v>214</v>
      </c>
      <c r="C10" s="6" t="s">
        <v>206</v>
      </c>
      <c r="D10" s="6">
        <v>-33.878875333457799</v>
      </c>
      <c r="E10" s="6">
        <v>151.06583137891801</v>
      </c>
      <c r="F10" s="6">
        <v>-33.911846687937498</v>
      </c>
      <c r="G10" s="6">
        <v>151.16239750643101</v>
      </c>
      <c r="H10" s="34">
        <v>100.6</v>
      </c>
      <c r="I10" s="34">
        <v>100.6</v>
      </c>
      <c r="J10" s="34">
        <v>100.6</v>
      </c>
      <c r="K10" s="34">
        <v>100.6</v>
      </c>
      <c r="L10" s="34">
        <v>100.6</v>
      </c>
      <c r="M10" s="34">
        <v>100.6</v>
      </c>
      <c r="N10" s="34">
        <v>100.6</v>
      </c>
      <c r="O10" s="34">
        <v>100.6</v>
      </c>
      <c r="P10" s="34">
        <v>100.6</v>
      </c>
      <c r="Q10" s="34">
        <v>100.6</v>
      </c>
      <c r="R10" s="34">
        <v>68.480216121154285</v>
      </c>
      <c r="S10" s="34">
        <v>75.244468235213148</v>
      </c>
      <c r="T10" s="34">
        <v>63.5</v>
      </c>
      <c r="U10" s="34">
        <v>72</v>
      </c>
      <c r="V10" s="34">
        <v>78.099999999999994</v>
      </c>
      <c r="W10" s="34">
        <v>68.3</v>
      </c>
      <c r="X10" s="34">
        <v>68.099999999999994</v>
      </c>
      <c r="Y10" s="34">
        <v>66.400000000000006</v>
      </c>
      <c r="Z10" s="34">
        <v>69.3</v>
      </c>
      <c r="AA10" s="34">
        <v>70</v>
      </c>
      <c r="AB10" s="34" t="s">
        <v>68</v>
      </c>
      <c r="AC10" s="34" t="s">
        <v>68</v>
      </c>
      <c r="AD10" s="34" t="s">
        <v>68</v>
      </c>
      <c r="AE10" s="34" t="s">
        <v>68</v>
      </c>
      <c r="AF10" s="34" t="s">
        <v>68</v>
      </c>
      <c r="AG10" s="34" t="s">
        <v>68</v>
      </c>
      <c r="AH10" s="34" t="s">
        <v>68</v>
      </c>
      <c r="AI10" s="34" t="s">
        <v>68</v>
      </c>
      <c r="AJ10" s="34" t="s">
        <v>68</v>
      </c>
      <c r="AK10" s="34" t="s">
        <v>68</v>
      </c>
      <c r="AL10" s="32" t="s">
        <v>91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74" t="s">
        <v>209</v>
      </c>
      <c r="BH10" s="75"/>
      <c r="BI10" s="75"/>
      <c r="BJ10" s="75"/>
      <c r="BK10" s="75"/>
      <c r="BL10" s="75"/>
      <c r="BM10" s="75"/>
      <c r="BN10" s="75"/>
      <c r="BO10" s="75"/>
      <c r="BP10" s="76"/>
      <c r="BQ10" s="32" t="s">
        <v>215</v>
      </c>
      <c r="BR10" s="77">
        <v>3.2</v>
      </c>
      <c r="BS10" s="77">
        <v>0</v>
      </c>
      <c r="BT10" s="79">
        <v>0.3</v>
      </c>
      <c r="BU10" s="42">
        <v>46997</v>
      </c>
      <c r="BV10" s="82"/>
      <c r="BW10" s="82"/>
      <c r="BX10" s="32">
        <v>100.6</v>
      </c>
      <c r="BY10" s="32">
        <v>100.6</v>
      </c>
      <c r="BZ10" s="32">
        <v>100.6</v>
      </c>
      <c r="CA10" s="74" t="s">
        <v>209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6"/>
      <c r="CN10" s="6">
        <v>3</v>
      </c>
    </row>
    <row r="11" spans="2:92" x14ac:dyDescent="0.2">
      <c r="B11" s="5" t="s">
        <v>216</v>
      </c>
      <c r="C11" s="6" t="s">
        <v>206</v>
      </c>
      <c r="D11" s="6">
        <v>-33.878875333457799</v>
      </c>
      <c r="E11" s="6">
        <v>151.06583137891801</v>
      </c>
      <c r="F11" s="6">
        <v>-33.911846687937498</v>
      </c>
      <c r="G11" s="6">
        <v>151.16239750643101</v>
      </c>
      <c r="H11" s="34">
        <v>100.6</v>
      </c>
      <c r="I11" s="34">
        <v>100.6</v>
      </c>
      <c r="J11" s="34">
        <v>100.6</v>
      </c>
      <c r="K11" s="34">
        <v>100.6</v>
      </c>
      <c r="L11" s="34">
        <v>100.6</v>
      </c>
      <c r="M11" s="34">
        <v>100.6</v>
      </c>
      <c r="N11" s="34">
        <v>100.6</v>
      </c>
      <c r="O11" s="34">
        <v>100.6</v>
      </c>
      <c r="P11" s="34">
        <v>100.6</v>
      </c>
      <c r="Q11" s="34">
        <v>100.6</v>
      </c>
      <c r="R11" s="34">
        <v>87.538905636294075</v>
      </c>
      <c r="S11" s="34">
        <v>92.991720061519445</v>
      </c>
      <c r="T11" s="34">
        <v>86.9</v>
      </c>
      <c r="U11" s="34">
        <v>90.8</v>
      </c>
      <c r="V11" s="34">
        <v>97.7</v>
      </c>
      <c r="W11" s="34">
        <v>89.6</v>
      </c>
      <c r="X11" s="34">
        <v>89.9</v>
      </c>
      <c r="Y11" s="34">
        <v>89.4</v>
      </c>
      <c r="Z11" s="34">
        <v>92.7</v>
      </c>
      <c r="AA11" s="34">
        <v>95.5</v>
      </c>
      <c r="AB11" s="34" t="s">
        <v>68</v>
      </c>
      <c r="AC11" s="34" t="s">
        <v>68</v>
      </c>
      <c r="AD11" s="34" t="s">
        <v>68</v>
      </c>
      <c r="AE11" s="34" t="s">
        <v>68</v>
      </c>
      <c r="AF11" s="34" t="s">
        <v>68</v>
      </c>
      <c r="AG11" s="34" t="s">
        <v>68</v>
      </c>
      <c r="AH11" s="34" t="s">
        <v>68</v>
      </c>
      <c r="AI11" s="34" t="s">
        <v>68</v>
      </c>
      <c r="AJ11" s="34" t="s">
        <v>68</v>
      </c>
      <c r="AK11" s="34" t="s">
        <v>68</v>
      </c>
      <c r="AL11" s="32" t="s">
        <v>91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74" t="s">
        <v>209</v>
      </c>
      <c r="BH11" s="75"/>
      <c r="BI11" s="75"/>
      <c r="BJ11" s="75"/>
      <c r="BK11" s="75"/>
      <c r="BL11" s="75"/>
      <c r="BM11" s="75"/>
      <c r="BN11" s="75"/>
      <c r="BO11" s="75"/>
      <c r="BP11" s="76"/>
      <c r="BQ11" s="32" t="s">
        <v>215</v>
      </c>
      <c r="BR11" s="78"/>
      <c r="BS11" s="78"/>
      <c r="BT11" s="80"/>
      <c r="BU11" s="43"/>
      <c r="BV11" s="82"/>
      <c r="BW11" s="82"/>
      <c r="BX11" s="32">
        <v>100.6</v>
      </c>
      <c r="BY11" s="32">
        <v>100.6</v>
      </c>
      <c r="BZ11" s="32">
        <v>100.6</v>
      </c>
      <c r="CA11" s="74" t="s">
        <v>209</v>
      </c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6">
        <v>3</v>
      </c>
    </row>
    <row r="12" spans="2:92" ht="15.6" customHeight="1" x14ac:dyDescent="0.2">
      <c r="B12" s="5" t="s">
        <v>217</v>
      </c>
      <c r="C12" s="6" t="s">
        <v>206</v>
      </c>
      <c r="D12" s="6">
        <v>-33.878875333457799</v>
      </c>
      <c r="E12" s="6">
        <v>151.06583137891801</v>
      </c>
      <c r="F12" s="6">
        <v>-33.906791156528897</v>
      </c>
      <c r="G12" s="6">
        <v>151.183421903094</v>
      </c>
      <c r="H12" s="34">
        <v>104.03</v>
      </c>
      <c r="I12" s="34">
        <v>104.03</v>
      </c>
      <c r="J12" s="34">
        <v>104.03</v>
      </c>
      <c r="K12" s="34">
        <v>104.03</v>
      </c>
      <c r="L12" s="34">
        <v>104.03</v>
      </c>
      <c r="M12" s="34">
        <v>104.03</v>
      </c>
      <c r="N12" s="34">
        <v>104.03</v>
      </c>
      <c r="O12" s="34">
        <v>104.03</v>
      </c>
      <c r="P12" s="34">
        <v>104.03</v>
      </c>
      <c r="Q12" s="34">
        <v>104.03</v>
      </c>
      <c r="R12" s="34">
        <v>84.701475784073565</v>
      </c>
      <c r="S12" s="34">
        <v>90.365148149051365</v>
      </c>
      <c r="T12" s="34">
        <v>82.6</v>
      </c>
      <c r="U12" s="34">
        <v>88</v>
      </c>
      <c r="V12" s="34">
        <v>94.5</v>
      </c>
      <c r="W12" s="34">
        <v>86.4</v>
      </c>
      <c r="X12" s="34">
        <v>86.8</v>
      </c>
      <c r="Y12" s="34">
        <v>86.2</v>
      </c>
      <c r="Z12" s="34">
        <v>89.4</v>
      </c>
      <c r="AA12" s="34">
        <v>91.4</v>
      </c>
      <c r="AB12" s="34" t="s">
        <v>68</v>
      </c>
      <c r="AC12" s="34" t="s">
        <v>68</v>
      </c>
      <c r="AD12" s="34" t="s">
        <v>68</v>
      </c>
      <c r="AE12" s="34" t="s">
        <v>68</v>
      </c>
      <c r="AF12" s="34" t="s">
        <v>68</v>
      </c>
      <c r="AG12" s="34" t="s">
        <v>68</v>
      </c>
      <c r="AH12" s="34" t="s">
        <v>68</v>
      </c>
      <c r="AI12" s="34" t="s">
        <v>68</v>
      </c>
      <c r="AJ12" s="34" t="s">
        <v>68</v>
      </c>
      <c r="AK12" s="34" t="s">
        <v>68</v>
      </c>
      <c r="AL12" s="32" t="s">
        <v>91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74" t="s">
        <v>209</v>
      </c>
      <c r="BH12" s="75"/>
      <c r="BI12" s="75"/>
      <c r="BJ12" s="75"/>
      <c r="BK12" s="75"/>
      <c r="BL12" s="75"/>
      <c r="BM12" s="75"/>
      <c r="BN12" s="75"/>
      <c r="BO12" s="75"/>
      <c r="BP12" s="76"/>
      <c r="BQ12" s="32" t="s">
        <v>215</v>
      </c>
      <c r="BR12" s="77">
        <v>3.5</v>
      </c>
      <c r="BS12" s="77">
        <v>0</v>
      </c>
      <c r="BT12" s="79">
        <v>0.3</v>
      </c>
      <c r="BU12" s="42">
        <v>46997</v>
      </c>
      <c r="BV12" s="82"/>
      <c r="BW12" s="82"/>
      <c r="BX12" s="32">
        <v>104.03</v>
      </c>
      <c r="BY12" s="32">
        <v>104.03</v>
      </c>
      <c r="BZ12" s="32">
        <v>104.03</v>
      </c>
      <c r="CA12" s="74" t="s">
        <v>209</v>
      </c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6"/>
      <c r="CN12" s="6">
        <v>4</v>
      </c>
    </row>
    <row r="13" spans="2:92" x14ac:dyDescent="0.2">
      <c r="B13" s="5" t="s">
        <v>218</v>
      </c>
      <c r="C13" s="6" t="s">
        <v>206</v>
      </c>
      <c r="D13" s="6">
        <v>-33.878875333457799</v>
      </c>
      <c r="E13" s="6">
        <v>151.06583137891801</v>
      </c>
      <c r="F13" s="6">
        <v>-33.906791156528897</v>
      </c>
      <c r="G13" s="6">
        <v>151.183421903094</v>
      </c>
      <c r="H13" s="34">
        <v>104.03</v>
      </c>
      <c r="I13" s="34">
        <v>104.03</v>
      </c>
      <c r="J13" s="34">
        <v>104.03</v>
      </c>
      <c r="K13" s="34">
        <v>104.03</v>
      </c>
      <c r="L13" s="34">
        <v>104.03</v>
      </c>
      <c r="M13" s="34">
        <v>104.03</v>
      </c>
      <c r="N13" s="34">
        <v>104.03</v>
      </c>
      <c r="O13" s="34">
        <v>104.03</v>
      </c>
      <c r="P13" s="34">
        <v>104.03</v>
      </c>
      <c r="Q13" s="34">
        <v>104.03</v>
      </c>
      <c r="R13" s="34">
        <v>85.387411250136878</v>
      </c>
      <c r="S13" s="34">
        <v>90.992746963700355</v>
      </c>
      <c r="T13" s="34">
        <v>83</v>
      </c>
      <c r="U13" s="34">
        <v>88.6</v>
      </c>
      <c r="V13" s="34">
        <v>95.2</v>
      </c>
      <c r="W13" s="34">
        <v>87.1</v>
      </c>
      <c r="X13" s="34">
        <v>87.4</v>
      </c>
      <c r="Y13" s="34">
        <v>86.9</v>
      </c>
      <c r="Z13" s="34">
        <v>90.1</v>
      </c>
      <c r="AA13" s="34">
        <v>92.2</v>
      </c>
      <c r="AB13" s="34" t="s">
        <v>68</v>
      </c>
      <c r="AC13" s="34" t="s">
        <v>68</v>
      </c>
      <c r="AD13" s="34" t="s">
        <v>68</v>
      </c>
      <c r="AE13" s="34" t="s">
        <v>68</v>
      </c>
      <c r="AF13" s="34" t="s">
        <v>68</v>
      </c>
      <c r="AG13" s="34" t="s">
        <v>68</v>
      </c>
      <c r="AH13" s="34" t="s">
        <v>68</v>
      </c>
      <c r="AI13" s="34" t="s">
        <v>68</v>
      </c>
      <c r="AJ13" s="34" t="s">
        <v>68</v>
      </c>
      <c r="AK13" s="34" t="s">
        <v>68</v>
      </c>
      <c r="AL13" s="32" t="s">
        <v>91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74" t="s">
        <v>209</v>
      </c>
      <c r="BH13" s="75"/>
      <c r="BI13" s="75"/>
      <c r="BJ13" s="75"/>
      <c r="BK13" s="75"/>
      <c r="BL13" s="75"/>
      <c r="BM13" s="75"/>
      <c r="BN13" s="75"/>
      <c r="BO13" s="75"/>
      <c r="BP13" s="76"/>
      <c r="BQ13" s="32" t="s">
        <v>215</v>
      </c>
      <c r="BR13" s="78"/>
      <c r="BS13" s="78"/>
      <c r="BT13" s="80"/>
      <c r="BU13" s="43"/>
      <c r="BV13" s="83"/>
      <c r="BW13" s="83"/>
      <c r="BX13" s="32">
        <v>104.03</v>
      </c>
      <c r="BY13" s="32">
        <v>104.03</v>
      </c>
      <c r="BZ13" s="32">
        <v>104.03</v>
      </c>
      <c r="CA13" s="74" t="s">
        <v>209</v>
      </c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6"/>
      <c r="CN13" s="6">
        <v>4</v>
      </c>
    </row>
    <row r="14" spans="2:92" ht="15.6" customHeight="1" x14ac:dyDescent="0.2">
      <c r="B14" s="6"/>
      <c r="C14" s="6"/>
      <c r="D14" s="6"/>
      <c r="E14" s="6"/>
      <c r="F14" s="6"/>
      <c r="G14" s="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7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</row>
    <row r="15" spans="2:92" x14ac:dyDescent="0.2">
      <c r="B15" s="6"/>
      <c r="C15" s="6"/>
      <c r="D15" s="6"/>
      <c r="E15" s="6"/>
      <c r="F15" s="6"/>
      <c r="G15" s="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7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</row>
    <row r="16" spans="2:92" x14ac:dyDescent="0.2">
      <c r="B16" s="6"/>
      <c r="C16" s="6"/>
      <c r="D16" s="6"/>
      <c r="E16" s="6"/>
      <c r="F16" s="6"/>
      <c r="G16" s="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7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</row>
    <row r="17" spans="2:92" x14ac:dyDescent="0.2">
      <c r="B17" s="6"/>
      <c r="C17" s="6"/>
      <c r="D17" s="6"/>
      <c r="E17" s="6"/>
      <c r="F17" s="6"/>
      <c r="G17" s="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7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</row>
    <row r="18" spans="2:92" x14ac:dyDescent="0.2">
      <c r="B18" s="6"/>
      <c r="C18" s="6"/>
      <c r="D18" s="6"/>
      <c r="E18" s="6"/>
      <c r="F18" s="6"/>
      <c r="G18" s="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7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</row>
    <row r="19" spans="2:92" x14ac:dyDescent="0.2">
      <c r="B19" s="6"/>
      <c r="C19" s="6"/>
      <c r="D19" s="6"/>
      <c r="E19" s="6"/>
      <c r="F19" s="6"/>
      <c r="G19" s="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7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</row>
    <row r="20" spans="2:92" x14ac:dyDescent="0.2">
      <c r="B20" s="6"/>
      <c r="C20" s="6"/>
      <c r="D20" s="6"/>
      <c r="E20" s="6"/>
      <c r="F20" s="6"/>
      <c r="G20" s="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7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2" spans="2:92" x14ac:dyDescent="0.2">
      <c r="B22" s="1" t="s">
        <v>219</v>
      </c>
    </row>
    <row r="23" spans="2:92" x14ac:dyDescent="0.2">
      <c r="B23" s="1" t="s">
        <v>220</v>
      </c>
    </row>
    <row r="25" spans="2:92" x14ac:dyDescent="0.2">
      <c r="BS25" s="33"/>
    </row>
    <row r="26" spans="2:92" x14ac:dyDescent="0.2">
      <c r="BS26" s="33"/>
    </row>
    <row r="27" spans="2:92" x14ac:dyDescent="0.2">
      <c r="BS27" s="33"/>
    </row>
    <row r="28" spans="2:92" x14ac:dyDescent="0.2">
      <c r="BS28" s="33"/>
    </row>
    <row r="29" spans="2:92" x14ac:dyDescent="0.2">
      <c r="BS29" s="33"/>
    </row>
    <row r="30" spans="2:92" x14ac:dyDescent="0.2">
      <c r="BS30" s="33"/>
    </row>
    <row r="31" spans="2:92" x14ac:dyDescent="0.2">
      <c r="BS31" s="33"/>
    </row>
    <row r="32" spans="2:92" x14ac:dyDescent="0.2">
      <c r="BS32" s="33"/>
    </row>
  </sheetData>
  <mergeCells count="32">
    <mergeCell ref="CA7:CM7"/>
    <mergeCell ref="BG8:BP8"/>
    <mergeCell ref="BR8:BR9"/>
    <mergeCell ref="BS8:BS9"/>
    <mergeCell ref="BT8:BT9"/>
    <mergeCell ref="BU8:BU9"/>
    <mergeCell ref="CA8:CM8"/>
    <mergeCell ref="BG9:BP9"/>
    <mergeCell ref="CA9:CM9"/>
    <mergeCell ref="BR6:BR7"/>
    <mergeCell ref="BS6:BS7"/>
    <mergeCell ref="BT6:BT7"/>
    <mergeCell ref="BU6:BU7"/>
    <mergeCell ref="BV6:BV13"/>
    <mergeCell ref="BW6:BW13"/>
    <mergeCell ref="BG7:BP7"/>
    <mergeCell ref="CA12:CM12"/>
    <mergeCell ref="BG13:BP13"/>
    <mergeCell ref="CA13:CM13"/>
    <mergeCell ref="BG10:BP10"/>
    <mergeCell ref="BR10:BR11"/>
    <mergeCell ref="BS10:BS11"/>
    <mergeCell ref="BT10:BT11"/>
    <mergeCell ref="BU10:BU11"/>
    <mergeCell ref="CA10:CM10"/>
    <mergeCell ref="BG11:BP11"/>
    <mergeCell ref="CA11:CM11"/>
    <mergeCell ref="BG12:BP12"/>
    <mergeCell ref="BR12:BR13"/>
    <mergeCell ref="BS12:BS13"/>
    <mergeCell ref="BT12:BT13"/>
    <mergeCell ref="BU12:BU13"/>
  </mergeCells>
  <pageMargins left="0.7" right="0.7" top="0.75" bottom="0.75" header="0.3" footer="0.3"/>
  <headerFooter>
    <oddFooter>&amp;L_x000D_&amp;1#&amp;"Calibri"&amp;8&amp;K000000 For Official use only</oddFooter>
  </headerFooter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FB55-A333-4870-9359-34E1835BB77A}">
  <dimension ref="B2:DE20"/>
  <sheetViews>
    <sheetView zoomScale="70" zoomScaleNormal="70" workbookViewId="0">
      <selection activeCell="D31" sqref="D31"/>
    </sheetView>
  </sheetViews>
  <sheetFormatPr defaultColWidth="12.5703125" defaultRowHeight="14.25" x14ac:dyDescent="0.2"/>
  <cols>
    <col min="1" max="1" width="4.140625" style="1" customWidth="1"/>
    <col min="2" max="2" width="47.140625" style="1" bestFit="1" customWidth="1"/>
    <col min="3" max="3" width="59.42578125" style="1" customWidth="1"/>
    <col min="4" max="4" width="19.5703125" style="1" customWidth="1"/>
    <col min="5" max="5" width="19" style="1" customWidth="1"/>
    <col min="6" max="6" width="19.7109375" style="1" customWidth="1"/>
    <col min="7" max="7" width="20" style="1" customWidth="1"/>
    <col min="8" max="8" width="20.140625" style="1" customWidth="1"/>
    <col min="9" max="10" width="21.5703125" style="1" customWidth="1"/>
    <col min="11" max="11" width="22.7109375" style="1" customWidth="1"/>
    <col min="12" max="12" width="23" style="1" customWidth="1"/>
    <col min="13" max="52" width="21.42578125" style="1" customWidth="1"/>
    <col min="53" max="53" width="10.140625" style="35" customWidth="1"/>
    <col min="54" max="73" width="20.42578125" style="36" customWidth="1"/>
    <col min="74" max="74" width="30.42578125" style="1" customWidth="1"/>
    <col min="75" max="75" width="19.28515625" style="1" customWidth="1"/>
    <col min="76" max="76" width="24.5703125" style="1" customWidth="1"/>
    <col min="77" max="78" width="19.28515625" style="1" customWidth="1"/>
    <col min="79" max="79" width="24.7109375" style="1" customWidth="1"/>
    <col min="80" max="81" width="19.28515625" style="1" customWidth="1"/>
    <col min="82" max="84" width="24.140625" style="1" customWidth="1"/>
    <col min="85" max="85" width="13.140625" style="1" customWidth="1"/>
    <col min="86" max="86" width="15.42578125" style="1" customWidth="1"/>
    <col min="87" max="87" width="14.5703125" style="1" customWidth="1"/>
    <col min="88" max="88" width="22.5703125" style="1" customWidth="1"/>
    <col min="89" max="97" width="23.7109375" style="1" customWidth="1"/>
    <col min="98" max="98" width="12.5703125" style="1"/>
    <col min="99" max="108" width="19.28515625" style="1" customWidth="1"/>
    <col min="109" max="109" width="20.140625" style="1" customWidth="1"/>
    <col min="110" max="16384" width="12.5703125" style="1"/>
  </cols>
  <sheetData>
    <row r="2" spans="2:109" ht="30.75" x14ac:dyDescent="0.4">
      <c r="C2" s="2" t="s">
        <v>221</v>
      </c>
    </row>
    <row r="3" spans="2:109" x14ac:dyDescent="0.2">
      <c r="P3" s="36"/>
      <c r="Q3" s="36"/>
      <c r="R3" s="36"/>
      <c r="S3" s="36"/>
      <c r="T3" s="36"/>
      <c r="U3" s="36"/>
      <c r="V3" s="36"/>
    </row>
    <row r="4" spans="2:109" ht="15" thickBot="1" x14ac:dyDescent="0.25">
      <c r="R4" s="36"/>
      <c r="S4" s="36"/>
      <c r="T4" s="36"/>
      <c r="U4" s="36"/>
      <c r="V4" s="36"/>
    </row>
    <row r="5" spans="2:109" ht="117" x14ac:dyDescent="0.2">
      <c r="B5" s="4" t="s">
        <v>222</v>
      </c>
      <c r="C5" s="39" t="s">
        <v>117</v>
      </c>
      <c r="D5" s="39" t="s">
        <v>223</v>
      </c>
      <c r="E5" s="39" t="s">
        <v>224</v>
      </c>
      <c r="F5" s="39" t="s">
        <v>225</v>
      </c>
      <c r="G5" s="39" t="s">
        <v>226</v>
      </c>
      <c r="H5" s="39" t="s">
        <v>227</v>
      </c>
      <c r="I5" s="39" t="s">
        <v>228</v>
      </c>
      <c r="J5" s="39" t="s">
        <v>229</v>
      </c>
      <c r="K5" s="39" t="s">
        <v>230</v>
      </c>
      <c r="L5" s="39" t="s">
        <v>231</v>
      </c>
      <c r="M5" s="39" t="s">
        <v>232</v>
      </c>
      <c r="N5" s="39" t="s">
        <v>233</v>
      </c>
      <c r="O5" s="39" t="s">
        <v>234</v>
      </c>
      <c r="P5" s="39" t="s">
        <v>235</v>
      </c>
      <c r="Q5" s="39" t="s">
        <v>236</v>
      </c>
      <c r="R5" s="39" t="s">
        <v>237</v>
      </c>
      <c r="S5" s="39" t="s">
        <v>238</v>
      </c>
      <c r="T5" s="39" t="s">
        <v>239</v>
      </c>
      <c r="U5" s="39" t="s">
        <v>240</v>
      </c>
      <c r="V5" s="39" t="s">
        <v>241</v>
      </c>
      <c r="W5" s="39" t="s">
        <v>242</v>
      </c>
      <c r="X5" s="39" t="s">
        <v>243</v>
      </c>
      <c r="Y5" s="39" t="s">
        <v>244</v>
      </c>
      <c r="Z5" s="39" t="s">
        <v>245</v>
      </c>
      <c r="AA5" s="39" t="s">
        <v>246</v>
      </c>
      <c r="AB5" s="39" t="s">
        <v>247</v>
      </c>
      <c r="AC5" s="39" t="s">
        <v>248</v>
      </c>
      <c r="AD5" s="39" t="s">
        <v>249</v>
      </c>
      <c r="AE5" s="39" t="s">
        <v>250</v>
      </c>
      <c r="AF5" s="39" t="s">
        <v>251</v>
      </c>
      <c r="AG5" s="39" t="s">
        <v>252</v>
      </c>
      <c r="AH5" s="39" t="s">
        <v>253</v>
      </c>
      <c r="AI5" s="39" t="s">
        <v>254</v>
      </c>
      <c r="AJ5" s="39" t="s">
        <v>255</v>
      </c>
      <c r="AK5" s="39" t="s">
        <v>256</v>
      </c>
      <c r="AL5" s="39" t="s">
        <v>257</v>
      </c>
      <c r="AM5" s="39" t="s">
        <v>258</v>
      </c>
      <c r="AN5" s="39" t="s">
        <v>259</v>
      </c>
      <c r="AO5" s="39" t="s">
        <v>260</v>
      </c>
      <c r="AP5" s="39" t="s">
        <v>261</v>
      </c>
      <c r="AQ5" s="39" t="s">
        <v>262</v>
      </c>
      <c r="AR5" s="39" t="s">
        <v>263</v>
      </c>
      <c r="AS5" s="39" t="s">
        <v>264</v>
      </c>
      <c r="AT5" s="39" t="s">
        <v>265</v>
      </c>
      <c r="AU5" s="39" t="s">
        <v>266</v>
      </c>
      <c r="AV5" s="39" t="s">
        <v>267</v>
      </c>
      <c r="AW5" s="39" t="s">
        <v>268</v>
      </c>
      <c r="AX5" s="39" t="s">
        <v>269</v>
      </c>
      <c r="AY5" s="39" t="s">
        <v>270</v>
      </c>
      <c r="AZ5" s="39" t="s">
        <v>271</v>
      </c>
      <c r="BA5" s="39" t="s">
        <v>272</v>
      </c>
      <c r="BB5" s="39" t="s">
        <v>273</v>
      </c>
      <c r="BC5" s="39" t="s">
        <v>274</v>
      </c>
      <c r="BD5" s="39" t="s">
        <v>275</v>
      </c>
      <c r="BE5" s="39" t="s">
        <v>276</v>
      </c>
      <c r="BF5" s="39" t="s">
        <v>277</v>
      </c>
      <c r="BG5" s="39" t="s">
        <v>278</v>
      </c>
      <c r="BH5" s="39" t="s">
        <v>279</v>
      </c>
      <c r="BI5" s="39" t="s">
        <v>280</v>
      </c>
      <c r="BJ5" s="39" t="s">
        <v>281</v>
      </c>
      <c r="BK5" s="39" t="s">
        <v>282</v>
      </c>
      <c r="BL5" s="39" t="s">
        <v>283</v>
      </c>
      <c r="BM5" s="39" t="s">
        <v>284</v>
      </c>
      <c r="BN5" s="39" t="s">
        <v>285</v>
      </c>
      <c r="BO5" s="39" t="s">
        <v>286</v>
      </c>
      <c r="BP5" s="39" t="s">
        <v>287</v>
      </c>
      <c r="BQ5" s="39" t="s">
        <v>288</v>
      </c>
      <c r="BR5" s="39" t="s">
        <v>289</v>
      </c>
      <c r="BS5" s="39" t="s">
        <v>290</v>
      </c>
      <c r="BT5" s="39" t="s">
        <v>291</v>
      </c>
      <c r="BU5" s="39" t="s">
        <v>292</v>
      </c>
      <c r="BV5" s="39" t="s">
        <v>182</v>
      </c>
      <c r="BW5" s="39" t="s">
        <v>183</v>
      </c>
      <c r="BX5" s="39" t="s">
        <v>184</v>
      </c>
      <c r="BY5" s="39" t="s">
        <v>185</v>
      </c>
      <c r="BZ5" s="39" t="s">
        <v>186</v>
      </c>
      <c r="CA5" s="39" t="s">
        <v>51</v>
      </c>
      <c r="CB5" s="39" t="s">
        <v>187</v>
      </c>
      <c r="CC5" s="39" t="s">
        <v>293</v>
      </c>
      <c r="CD5" s="39" t="s">
        <v>294</v>
      </c>
      <c r="CE5" s="39" t="s">
        <v>295</v>
      </c>
      <c r="CF5" s="39" t="s">
        <v>296</v>
      </c>
      <c r="CG5" s="39" t="s">
        <v>297</v>
      </c>
      <c r="CH5" s="39" t="s">
        <v>298</v>
      </c>
      <c r="CI5" s="39" t="s">
        <v>299</v>
      </c>
      <c r="CJ5" s="39" t="s">
        <v>191</v>
      </c>
      <c r="CK5" s="39" t="s">
        <v>192</v>
      </c>
      <c r="CL5" s="39" t="s">
        <v>193</v>
      </c>
      <c r="CM5" s="39" t="s">
        <v>194</v>
      </c>
      <c r="CN5" s="39" t="s">
        <v>195</v>
      </c>
      <c r="CO5" s="39" t="s">
        <v>196</v>
      </c>
      <c r="CP5" s="39" t="s">
        <v>197</v>
      </c>
      <c r="CQ5" s="39" t="s">
        <v>198</v>
      </c>
      <c r="CR5" s="39" t="s">
        <v>199</v>
      </c>
      <c r="CS5" s="39" t="s">
        <v>200</v>
      </c>
      <c r="CT5" s="39" t="s">
        <v>201</v>
      </c>
      <c r="CU5" s="39" t="s">
        <v>300</v>
      </c>
      <c r="CV5" s="39" t="s">
        <v>301</v>
      </c>
      <c r="CW5" s="39" t="s">
        <v>302</v>
      </c>
      <c r="CX5" s="39" t="s">
        <v>303</v>
      </c>
      <c r="CY5" s="39" t="s">
        <v>304</v>
      </c>
      <c r="CZ5" s="39" t="s">
        <v>305</v>
      </c>
      <c r="DA5" s="39" t="s">
        <v>306</v>
      </c>
      <c r="DB5" s="39" t="s">
        <v>307</v>
      </c>
      <c r="DC5" s="39" t="s">
        <v>308</v>
      </c>
      <c r="DD5" s="39" t="s">
        <v>309</v>
      </c>
      <c r="DE5" s="39" t="s">
        <v>310</v>
      </c>
    </row>
    <row r="6" spans="2:109" x14ac:dyDescent="0.2">
      <c r="B6" s="5" t="s">
        <v>311</v>
      </c>
      <c r="C6" s="6" t="s">
        <v>312</v>
      </c>
      <c r="D6" s="6" t="s">
        <v>313</v>
      </c>
      <c r="E6" s="6">
        <v>-33.787249000000003</v>
      </c>
      <c r="F6" s="6">
        <v>151.13233</v>
      </c>
      <c r="G6" s="6" t="s">
        <v>314</v>
      </c>
      <c r="H6" s="32" t="s">
        <v>314</v>
      </c>
      <c r="I6" s="32" t="s">
        <v>314</v>
      </c>
      <c r="J6" s="32" t="s">
        <v>314</v>
      </c>
      <c r="K6" s="32" t="s">
        <v>314</v>
      </c>
      <c r="L6" s="32" t="s">
        <v>314</v>
      </c>
      <c r="M6" s="34">
        <v>49.475960000000001</v>
      </c>
      <c r="N6" s="34">
        <v>117.6</v>
      </c>
      <c r="O6" s="34">
        <v>136.91999999999999</v>
      </c>
      <c r="P6" s="34">
        <v>149.51999999999998</v>
      </c>
      <c r="Q6" s="34">
        <v>163.79999999999998</v>
      </c>
      <c r="R6" s="34">
        <v>178.92</v>
      </c>
      <c r="S6" s="34">
        <v>189</v>
      </c>
      <c r="T6" s="34">
        <v>193.2</v>
      </c>
      <c r="U6" s="34">
        <v>197.4</v>
      </c>
      <c r="V6" s="34">
        <v>201.6</v>
      </c>
      <c r="W6" s="34" t="s">
        <v>314</v>
      </c>
      <c r="X6" s="34" t="s">
        <v>314</v>
      </c>
      <c r="Y6" s="34" t="s">
        <v>314</v>
      </c>
      <c r="Z6" s="34" t="s">
        <v>314</v>
      </c>
      <c r="AA6" s="34" t="s">
        <v>314</v>
      </c>
      <c r="AB6" s="34" t="s">
        <v>314</v>
      </c>
      <c r="AC6" s="34" t="s">
        <v>314</v>
      </c>
      <c r="AD6" s="34" t="s">
        <v>314</v>
      </c>
      <c r="AE6" s="34" t="s">
        <v>314</v>
      </c>
      <c r="AF6" s="34" t="s">
        <v>314</v>
      </c>
      <c r="AG6" s="34" t="s">
        <v>314</v>
      </c>
      <c r="AH6" s="34" t="s">
        <v>314</v>
      </c>
      <c r="AI6" s="34" t="s">
        <v>314</v>
      </c>
      <c r="AJ6" s="34" t="s">
        <v>314</v>
      </c>
      <c r="AK6" s="34" t="s">
        <v>314</v>
      </c>
      <c r="AL6" s="34" t="s">
        <v>314</v>
      </c>
      <c r="AM6" s="34" t="s">
        <v>314</v>
      </c>
      <c r="AN6" s="34" t="s">
        <v>314</v>
      </c>
      <c r="AO6" s="34" t="s">
        <v>314</v>
      </c>
      <c r="AP6" s="34" t="s">
        <v>314</v>
      </c>
      <c r="AQ6" s="34" t="s">
        <v>314</v>
      </c>
      <c r="AR6" s="34" t="s">
        <v>314</v>
      </c>
      <c r="AS6" s="34" t="s">
        <v>314</v>
      </c>
      <c r="AT6" s="34" t="s">
        <v>314</v>
      </c>
      <c r="AU6" s="34" t="s">
        <v>314</v>
      </c>
      <c r="AV6" s="34" t="s">
        <v>314</v>
      </c>
      <c r="AW6" s="34" t="s">
        <v>314</v>
      </c>
      <c r="AX6" s="34" t="s">
        <v>314</v>
      </c>
      <c r="AY6" s="34" t="s">
        <v>314</v>
      </c>
      <c r="AZ6" s="34" t="s">
        <v>314</v>
      </c>
      <c r="BA6" s="37">
        <v>132</v>
      </c>
      <c r="BB6" s="32">
        <v>0</v>
      </c>
      <c r="BC6" s="32">
        <v>0</v>
      </c>
      <c r="BD6" s="32">
        <v>0</v>
      </c>
      <c r="BE6" s="32">
        <v>6.6199999999999761</v>
      </c>
      <c r="BF6" s="32">
        <v>20.899999999999977</v>
      </c>
      <c r="BG6" s="32">
        <v>36.019999999999982</v>
      </c>
      <c r="BH6" s="32">
        <v>46.099999999999994</v>
      </c>
      <c r="BI6" s="32">
        <v>50.299999999999983</v>
      </c>
      <c r="BJ6" s="32">
        <v>54.5</v>
      </c>
      <c r="BK6" s="32">
        <v>58.699999999999989</v>
      </c>
      <c r="BL6" s="32">
        <v>0</v>
      </c>
      <c r="BM6" s="32">
        <v>0</v>
      </c>
      <c r="BN6" s="32">
        <v>0</v>
      </c>
      <c r="BO6" s="32">
        <f>0.98*BE6</f>
        <v>6.4875999999999765</v>
      </c>
      <c r="BP6" s="32">
        <f t="shared" ref="BP6:BU6" si="0">0.98*BF6</f>
        <v>20.481999999999978</v>
      </c>
      <c r="BQ6" s="32">
        <f t="shared" si="0"/>
        <v>35.299599999999984</v>
      </c>
      <c r="BR6" s="32">
        <f t="shared" si="0"/>
        <v>45.17799999999999</v>
      </c>
      <c r="BS6" s="32">
        <f t="shared" si="0"/>
        <v>49.293999999999983</v>
      </c>
      <c r="BT6" s="32">
        <f t="shared" si="0"/>
        <v>53.41</v>
      </c>
      <c r="BU6" s="32">
        <f t="shared" si="0"/>
        <v>57.525999999999989</v>
      </c>
      <c r="BV6" s="32" t="s">
        <v>315</v>
      </c>
      <c r="BW6" s="32">
        <v>8.1</v>
      </c>
      <c r="BX6" s="32">
        <v>3.9E-2</v>
      </c>
      <c r="BY6" s="25">
        <v>0.3</v>
      </c>
      <c r="BZ6" s="7">
        <v>46022</v>
      </c>
      <c r="CA6" s="38" t="s">
        <v>68</v>
      </c>
      <c r="CB6" s="13">
        <f>BW6*0.0344/(1+0.0344)</f>
        <v>0.2693735498839907</v>
      </c>
      <c r="CC6" s="32">
        <v>0</v>
      </c>
      <c r="CD6" s="32">
        <v>0</v>
      </c>
      <c r="CE6" s="32">
        <v>142.88999999999999</v>
      </c>
      <c r="CF6" s="32">
        <v>142.88999999999999</v>
      </c>
      <c r="CG6" s="32" t="s">
        <v>316</v>
      </c>
      <c r="CH6" s="32" t="s">
        <v>314</v>
      </c>
      <c r="CI6" s="32">
        <v>3596.3610148037142</v>
      </c>
      <c r="CJ6" s="34">
        <v>2.4496545432201473</v>
      </c>
      <c r="CK6" s="34">
        <v>6.410157392683403</v>
      </c>
      <c r="CL6" s="34">
        <v>13.511551404633208</v>
      </c>
      <c r="CM6" s="34">
        <v>1882.8691933374362</v>
      </c>
      <c r="CN6" s="34">
        <v>165520.12090905299</v>
      </c>
      <c r="CO6" s="34">
        <v>534892.85734778573</v>
      </c>
      <c r="CP6" s="34">
        <v>888979.19154179061</v>
      </c>
      <c r="CQ6" s="34">
        <v>1148949.3711142554</v>
      </c>
      <c r="CR6" s="34">
        <v>1447534.1910286886</v>
      </c>
      <c r="CS6" s="34">
        <v>1786014.743610946</v>
      </c>
      <c r="CT6" s="32">
        <v>46025</v>
      </c>
      <c r="CU6" s="32">
        <v>5.3224433312768002E-5</v>
      </c>
      <c r="CV6" s="32">
        <v>1.3927555443092674E-4</v>
      </c>
      <c r="CW6" s="32">
        <v>2.9356982954118865E-4</v>
      </c>
      <c r="CX6" s="32">
        <v>4.0909705450025771E-2</v>
      </c>
      <c r="CY6" s="32">
        <v>3.5963089822716561</v>
      </c>
      <c r="CZ6" s="32">
        <v>11.621789404623264</v>
      </c>
      <c r="DA6" s="32">
        <v>19.315137241538089</v>
      </c>
      <c r="DB6" s="32">
        <v>24.963593071466715</v>
      </c>
      <c r="DC6" s="32">
        <v>31.451041630172483</v>
      </c>
      <c r="DD6" s="32">
        <v>38.805317623268785</v>
      </c>
      <c r="DE6" s="6">
        <v>5</v>
      </c>
    </row>
    <row r="7" spans="2:109" x14ac:dyDescent="0.2">
      <c r="B7" s="5" t="s">
        <v>317</v>
      </c>
      <c r="C7" s="6" t="s">
        <v>318</v>
      </c>
      <c r="D7" s="6"/>
      <c r="E7" s="6">
        <v>-33.787249000000003</v>
      </c>
      <c r="F7" s="6">
        <v>151.13233</v>
      </c>
      <c r="G7" s="6" t="s">
        <v>314</v>
      </c>
      <c r="H7" s="32" t="s">
        <v>314</v>
      </c>
      <c r="I7" s="32" t="s">
        <v>314</v>
      </c>
      <c r="J7" s="32" t="s">
        <v>314</v>
      </c>
      <c r="K7" s="32" t="s">
        <v>314</v>
      </c>
      <c r="L7" s="32" t="s">
        <v>314</v>
      </c>
      <c r="M7" s="34">
        <v>49.475960000000001</v>
      </c>
      <c r="N7" s="34">
        <v>117.6</v>
      </c>
      <c r="O7" s="34">
        <v>136.91999999999999</v>
      </c>
      <c r="P7" s="34">
        <v>149.51999999999998</v>
      </c>
      <c r="Q7" s="34">
        <v>163.79999999999998</v>
      </c>
      <c r="R7" s="34">
        <f>+R6+30</f>
        <v>208.92</v>
      </c>
      <c r="S7" s="34">
        <f>+S6+45</f>
        <v>234</v>
      </c>
      <c r="T7" s="34">
        <f>+T6+60</f>
        <v>253.2</v>
      </c>
      <c r="U7" s="34">
        <f>+U6+75</f>
        <v>272.39999999999998</v>
      </c>
      <c r="V7" s="34">
        <f>+V6+90</f>
        <v>291.60000000000002</v>
      </c>
      <c r="W7" s="34" t="s">
        <v>314</v>
      </c>
      <c r="X7" s="34" t="s">
        <v>314</v>
      </c>
      <c r="Y7" s="34" t="s">
        <v>314</v>
      </c>
      <c r="Z7" s="34" t="s">
        <v>314</v>
      </c>
      <c r="AA7" s="34" t="s">
        <v>314</v>
      </c>
      <c r="AB7" s="34" t="s">
        <v>314</v>
      </c>
      <c r="AC7" s="34" t="s">
        <v>314</v>
      </c>
      <c r="AD7" s="34" t="s">
        <v>314</v>
      </c>
      <c r="AE7" s="34" t="s">
        <v>314</v>
      </c>
      <c r="AF7" s="34" t="s">
        <v>314</v>
      </c>
      <c r="AG7" s="34" t="s">
        <v>314</v>
      </c>
      <c r="AH7" s="34" t="s">
        <v>314</v>
      </c>
      <c r="AI7" s="34" t="s">
        <v>314</v>
      </c>
      <c r="AJ7" s="34" t="s">
        <v>314</v>
      </c>
      <c r="AK7" s="34" t="s">
        <v>314</v>
      </c>
      <c r="AL7" s="34" t="s">
        <v>314</v>
      </c>
      <c r="AM7" s="34" t="s">
        <v>314</v>
      </c>
      <c r="AN7" s="34" t="s">
        <v>314</v>
      </c>
      <c r="AO7" s="34" t="s">
        <v>314</v>
      </c>
      <c r="AP7" s="34" t="s">
        <v>314</v>
      </c>
      <c r="AQ7" s="34" t="s">
        <v>314</v>
      </c>
      <c r="AR7" s="34" t="s">
        <v>314</v>
      </c>
      <c r="AS7" s="34" t="s">
        <v>314</v>
      </c>
      <c r="AT7" s="34" t="s">
        <v>314</v>
      </c>
      <c r="AU7" s="34" t="s">
        <v>314</v>
      </c>
      <c r="AV7" s="34" t="s">
        <v>314</v>
      </c>
      <c r="AW7" s="34" t="s">
        <v>314</v>
      </c>
      <c r="AX7" s="34" t="s">
        <v>314</v>
      </c>
      <c r="AY7" s="34" t="s">
        <v>314</v>
      </c>
      <c r="AZ7" s="34" t="s">
        <v>314</v>
      </c>
      <c r="BA7" s="37">
        <v>132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30</v>
      </c>
      <c r="BH7" s="32">
        <v>45</v>
      </c>
      <c r="BI7" s="32">
        <v>60</v>
      </c>
      <c r="BJ7" s="32">
        <v>75</v>
      </c>
      <c r="BK7" s="32">
        <v>90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29.4</v>
      </c>
      <c r="BR7" s="32">
        <v>44.1</v>
      </c>
      <c r="BS7" s="32">
        <v>58.8</v>
      </c>
      <c r="BT7" s="32">
        <v>73.5</v>
      </c>
      <c r="BU7" s="32">
        <v>88.2</v>
      </c>
      <c r="BV7" s="32" t="s">
        <v>319</v>
      </c>
      <c r="BW7" s="32"/>
      <c r="BX7" s="32"/>
      <c r="BY7" s="32"/>
      <c r="BZ7" s="7">
        <v>47088</v>
      </c>
      <c r="CA7" s="38" t="s">
        <v>68</v>
      </c>
      <c r="CB7" s="13">
        <f>BW7*0.0344/(1+0.0344)</f>
        <v>0</v>
      </c>
      <c r="CC7" s="32">
        <v>0</v>
      </c>
      <c r="CD7" s="32">
        <v>0</v>
      </c>
      <c r="CE7" s="32">
        <v>0</v>
      </c>
      <c r="CF7" s="32">
        <v>0</v>
      </c>
      <c r="CG7" s="32" t="s">
        <v>320</v>
      </c>
      <c r="CH7" s="32" t="s">
        <v>314</v>
      </c>
      <c r="CI7" s="32"/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6652453500</v>
      </c>
      <c r="CP7" s="34">
        <v>12155846850</v>
      </c>
      <c r="CQ7" s="34">
        <v>16207795800</v>
      </c>
      <c r="CR7" s="34">
        <v>20259744750</v>
      </c>
      <c r="CS7" s="34">
        <v>24311693700</v>
      </c>
      <c r="CT7" s="32">
        <v>46025</v>
      </c>
      <c r="CU7" s="32">
        <v>0</v>
      </c>
      <c r="CV7" s="32">
        <v>0</v>
      </c>
      <c r="CW7" s="32">
        <v>0</v>
      </c>
      <c r="CX7" s="32">
        <v>0</v>
      </c>
      <c r="CY7" s="32">
        <v>0</v>
      </c>
      <c r="CZ7" s="32">
        <v>144540</v>
      </c>
      <c r="DA7" s="32">
        <v>264114</v>
      </c>
      <c r="DB7" s="32">
        <v>352152</v>
      </c>
      <c r="DC7" s="32">
        <v>440190</v>
      </c>
      <c r="DD7" s="32">
        <v>528228</v>
      </c>
      <c r="DE7" s="32"/>
    </row>
    <row r="8" spans="2:109" x14ac:dyDescent="0.2">
      <c r="B8" s="6"/>
      <c r="C8" s="6"/>
      <c r="D8" s="6"/>
      <c r="E8" s="6"/>
      <c r="F8" s="6"/>
      <c r="G8" s="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7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7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</row>
    <row r="9" spans="2:109" x14ac:dyDescent="0.2">
      <c r="B9" s="6"/>
      <c r="C9" s="6"/>
      <c r="D9" s="6"/>
      <c r="E9" s="6"/>
      <c r="F9" s="6"/>
      <c r="G9" s="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7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7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</row>
    <row r="10" spans="2:109" x14ac:dyDescent="0.2">
      <c r="B10" s="6"/>
      <c r="C10" s="6"/>
      <c r="D10" s="6"/>
      <c r="E10" s="6"/>
      <c r="F10" s="6"/>
      <c r="G10" s="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7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7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</row>
    <row r="11" spans="2:109" x14ac:dyDescent="0.2">
      <c r="B11" s="6"/>
      <c r="C11" s="6"/>
      <c r="D11" s="6"/>
      <c r="E11" s="6"/>
      <c r="F11" s="6"/>
      <c r="G11" s="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7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7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</row>
    <row r="12" spans="2:109" x14ac:dyDescent="0.2">
      <c r="B12" s="6"/>
      <c r="C12" s="6"/>
      <c r="D12" s="6"/>
      <c r="E12" s="6"/>
      <c r="F12" s="6"/>
      <c r="G12" s="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7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7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</row>
    <row r="13" spans="2:109" x14ac:dyDescent="0.2">
      <c r="B13" s="6"/>
      <c r="C13" s="6"/>
      <c r="D13" s="6"/>
      <c r="E13" s="6"/>
      <c r="F13" s="6"/>
      <c r="G13" s="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7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7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</row>
    <row r="14" spans="2:109" x14ac:dyDescent="0.2">
      <c r="B14" s="6"/>
      <c r="C14" s="6"/>
      <c r="D14" s="6"/>
      <c r="E14" s="6"/>
      <c r="F14" s="6"/>
      <c r="G14" s="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7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7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</row>
    <row r="15" spans="2:109" x14ac:dyDescent="0.2">
      <c r="B15" s="6"/>
      <c r="C15" s="6"/>
      <c r="D15" s="6"/>
      <c r="E15" s="6"/>
      <c r="F15" s="6"/>
      <c r="G15" s="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7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7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2:109" x14ac:dyDescent="0.2">
      <c r="B16" s="6"/>
      <c r="C16" s="6"/>
      <c r="D16" s="6"/>
      <c r="E16" s="6"/>
      <c r="F16" s="6"/>
      <c r="G16" s="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7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7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</row>
    <row r="17" spans="2:109" x14ac:dyDescent="0.2">
      <c r="B17" s="6"/>
      <c r="C17" s="6"/>
      <c r="D17" s="6"/>
      <c r="E17" s="6"/>
      <c r="F17" s="6"/>
      <c r="G17" s="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7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7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</row>
    <row r="18" spans="2:109" x14ac:dyDescent="0.2">
      <c r="B18" s="6"/>
      <c r="C18" s="6"/>
      <c r="D18" s="6"/>
      <c r="E18" s="6"/>
      <c r="F18" s="6"/>
      <c r="G18" s="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7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7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</row>
    <row r="19" spans="2:109" x14ac:dyDescent="0.2">
      <c r="B19" s="6"/>
      <c r="C19" s="6"/>
      <c r="D19" s="6"/>
      <c r="E19" s="6"/>
      <c r="F19" s="6"/>
      <c r="G19" s="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7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7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</row>
    <row r="20" spans="2:109" x14ac:dyDescent="0.2">
      <c r="B20" s="6"/>
      <c r="C20" s="6"/>
      <c r="D20" s="6"/>
      <c r="E20" s="6"/>
      <c r="F20" s="6"/>
      <c r="G20" s="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7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7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</row>
  </sheetData>
  <pageMargins left="0.7" right="0.7" top="0.75" bottom="0.75" header="0.3" footer="0.3"/>
  <headerFooter>
    <oddFooter>&amp;L_x000D_&amp;1#&amp;"Calibri"&amp;8&amp;K000000 For Official use only</oddFooter>
  </headerFooter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 Limitations - DAPR</vt:lpstr>
      <vt:lpstr>System Limitations TAPR - Lines</vt:lpstr>
      <vt:lpstr>System Limitations TAPR - 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Torres - Alvarez</dc:creator>
  <cp:lastModifiedBy>Fiorella Torres - Alvarez</cp:lastModifiedBy>
  <dcterms:created xsi:type="dcterms:W3CDTF">2023-11-30T04:15:23Z</dcterms:created>
  <dcterms:modified xsi:type="dcterms:W3CDTF">2023-12-05T10:13:46Z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5930eb-db2c-4917-a4e2-4c584d225a4f_Enabled">
    <vt:lpwstr>true</vt:lpwstr>
  </property>
  <property fmtid="{D5CDD505-2E9C-101B-9397-08002B2CF9AE}" pid="3" name="MSIP_Label_895930eb-db2c-4917-a4e2-4c584d225a4f_SetDate">
    <vt:lpwstr>2023-11-30T04:22:37Z</vt:lpwstr>
  </property>
  <property fmtid="{D5CDD505-2E9C-101B-9397-08002B2CF9AE}" pid="4" name="MSIP_Label_895930eb-db2c-4917-a4e2-4c584d225a4f_Method">
    <vt:lpwstr>Standard</vt:lpwstr>
  </property>
  <property fmtid="{D5CDD505-2E9C-101B-9397-08002B2CF9AE}" pid="5" name="MSIP_Label_895930eb-db2c-4917-a4e2-4c584d225a4f_Name">
    <vt:lpwstr>AG-For Official use only</vt:lpwstr>
  </property>
  <property fmtid="{D5CDD505-2E9C-101B-9397-08002B2CF9AE}" pid="6" name="MSIP_Label_895930eb-db2c-4917-a4e2-4c584d225a4f_SiteId">
    <vt:lpwstr>11302428-4f10-4c14-a17f-b368bb82853d</vt:lpwstr>
  </property>
  <property fmtid="{D5CDD505-2E9C-101B-9397-08002B2CF9AE}" pid="7" name="MSIP_Label_895930eb-db2c-4917-a4e2-4c584d225a4f_ActionId">
    <vt:lpwstr>4deefb5a-2b96-4420-85fa-9839fc01e4b0</vt:lpwstr>
  </property>
  <property fmtid="{D5CDD505-2E9C-101B-9397-08002B2CF9AE}" pid="8" name="MSIP_Label_895930eb-db2c-4917-a4e2-4c584d225a4f_ContentBits">
    <vt:lpwstr>2</vt:lpwstr>
  </property>
</Properties>
</file>